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defaultThemeVersion="124226"/>
  <mc:AlternateContent xmlns:mc="http://schemas.openxmlformats.org/markup-compatibility/2006">
    <mc:Choice Requires="x15">
      <x15ac:absPath xmlns:x15ac="http://schemas.microsoft.com/office/spreadsheetml/2010/11/ac" url="C:\Users\alliraw\Desktop\Reporting Timetable\"/>
    </mc:Choice>
  </mc:AlternateContent>
  <xr:revisionPtr revIDLastSave="0" documentId="8_{AB35081F-4FAC-46D0-B332-38270685483F}" xr6:coauthVersionLast="47" xr6:coauthVersionMax="47" xr10:uidLastSave="{00000000-0000-0000-0000-000000000000}"/>
  <workbookProtection workbookAlgorithmName="SHA-512" workbookHashValue="XGp0FLDAzh+YeE75kVog1mmVHZI7ZqChrLsyBqVi+t8h68DNfjxcwycmkwnfy/zHe/JgbVqrcGyscyz77aiCQA==" workbookSaltValue="IiNPwXm4U35yp2Uit1+J1Q==" workbookSpinCount="100000" lockStructure="1"/>
  <bookViews>
    <workbookView xWindow="-120" yWindow="-120" windowWidth="29040" windowHeight="15720" tabRatio="667" xr2:uid="{00000000-000D-0000-FFFF-FFFF00000000}"/>
  </bookViews>
  <sheets>
    <sheet name="Instructions" sheetId="19" r:id="rId1"/>
    <sheet name=" Instructions Projections" sheetId="6" state="hidden" r:id="rId2"/>
    <sheet name="Previous term Summary" sheetId="18" state="hidden" r:id="rId3"/>
    <sheet name="Kindy data entry" sheetId="15" r:id="rId4"/>
    <sheet name="Stat Dec" sheetId="17" r:id="rId5"/>
    <sheet name="Criteria Sheet" sheetId="2" state="hidden" r:id="rId6"/>
    <sheet name="REF Oath" sheetId="20" state="hidden" r:id="rId7"/>
    <sheet name="Forecast &amp; previous data entry" sheetId="12" state="hidden" r:id="rId8"/>
    <sheet name="Forecast and Previous Summary" sheetId="9" state="hidden" r:id="rId9"/>
    <sheet name="Stat Dec (Forecast collection)" sheetId="8" state="hidden" r:id="rId10"/>
    <sheet name="Kindergaten list" sheetId="5" state="hidden" r:id="rId11"/>
    <sheet name="Page1_1" sheetId="16" state="hidden" r:id="rId12"/>
    <sheet name="Individual Kindergarten" sheetId="14" state="hidden" r:id="rId13"/>
    <sheet name="Stat Dec (individual Kindys)" sheetId="3" state="hidden" r:id="rId14"/>
    <sheet name="Single Kindy Summary" sheetId="10" state="hidden" r:id="rId15"/>
  </sheets>
  <externalReferences>
    <externalReference r:id="rId16"/>
  </externalReferences>
  <definedNames>
    <definedName name="_xlnm._FilterDatabase" localSheetId="11" hidden="1">Page1_1!$A$5:$I$27</definedName>
    <definedName name="Authority">'Kindergaten list'!$D$36</definedName>
    <definedName name="Authority_selection" localSheetId="6">'[1]Kindergaten list'!$D$45</definedName>
    <definedName name="Authority_selection">'Kindergaten list'!$D$45</definedName>
    <definedName name="Authority_selection1" localSheetId="6">'[1]Kindergaten list'!$E$45</definedName>
    <definedName name="Authority_selection1">'Kindergaten list'!$E$45</definedName>
    <definedName name="Brisbane">'Kindergaten list'!$B$47:$B$55</definedName>
    <definedName name="Cairns">'Kindergaten list'!$B$56:$B$57</definedName>
    <definedName name="Canossa_Kindergarten">'Kindergaten list'!$B$63</definedName>
    <definedName name="Dioceses" localSheetId="6">'[1]Kindergaten list'!$B$36:$B$41</definedName>
    <definedName name="Dioceses">'Kindergaten list'!$B$36:$B$41</definedName>
    <definedName name="DrpDown_Triplets">'Criteria Sheet'!$A$97:$A$103</definedName>
    <definedName name="DrpDownYesNo">'Criteria Sheet'!$B$90:$B$93</definedName>
    <definedName name="_xlnm.Print_Area" localSheetId="4">'Stat Dec'!$A$1:$J$63</definedName>
    <definedName name="_xlnm.Print_Area" localSheetId="9">'Stat Dec (Forecast collection)'!$A$1:$J$57</definedName>
    <definedName name="_xlnm.Print_Area" localSheetId="13">'Stat Dec (individual Kindys)'!$A$1:$J$49</definedName>
    <definedName name="Rockhampton">'Kindergaten list'!$B$65:$B$74</definedName>
    <definedName name="Semester_selected">'Criteria Sheet'!$H$80</definedName>
    <definedName name="Semester_selected2">'Criteria Sheet'!$I$80</definedName>
    <definedName name="Semester_selection">'Criteria Sheet'!$E$79:$E$80</definedName>
    <definedName name="Semester1">'Criteria Sheet'!$G$79:$G$80</definedName>
    <definedName name="Semester2">'Criteria Sheet'!$G$81:$G$82</definedName>
    <definedName name="Toowoomba">'Kindergaten list'!$B$76:$B$77</definedName>
    <definedName name="Townsville">'Kindergaten list'!$B$58:$B$62</definedName>
    <definedName name="Unit_selection">'Criteria Sheet'!$B$86:$B$87</definedName>
    <definedName name="Year_Selected">'Criteria Sheet'!$B$78:$B$81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5" i="15" l="1"/>
  <c r="B29" i="15"/>
  <c r="B24" i="17"/>
  <c r="B23" i="17"/>
  <c r="B22" i="17"/>
  <c r="B21" i="17"/>
  <c r="B20" i="17"/>
  <c r="B19" i="17"/>
  <c r="B18" i="17"/>
  <c r="B17" i="17"/>
  <c r="B16" i="17"/>
  <c r="B15" i="17"/>
  <c r="B14" i="17"/>
  <c r="B13" i="17"/>
  <c r="B33" i="15"/>
  <c r="B31" i="15"/>
  <c r="B24" i="15"/>
  <c r="B23" i="15"/>
  <c r="L73" i="2" l="1"/>
  <c r="Y36" i="15"/>
  <c r="N17" i="15"/>
  <c r="Y17" i="15"/>
  <c r="AJ17" i="15"/>
  <c r="BF17" i="15"/>
  <c r="BQ17" i="15"/>
  <c r="BQ36" i="15"/>
  <c r="AJ36" i="15"/>
  <c r="A30" i="20" a="1"/>
  <c r="A30" i="20" s="1"/>
  <c r="A29" i="20" a="1"/>
  <c r="A29" i="20" s="1"/>
  <c r="A28" i="20" a="1"/>
  <c r="A28" i="20" s="1"/>
  <c r="A27" i="20" a="1"/>
  <c r="A27" i="20" s="1"/>
  <c r="A26" i="20" a="1"/>
  <c r="A26" i="20" s="1"/>
  <c r="A25" i="20" a="1"/>
  <c r="A25" i="20" s="1"/>
  <c r="A24" i="20" a="1"/>
  <c r="A24" i="20" s="1"/>
  <c r="A23" i="20" a="1"/>
  <c r="A23" i="20" s="1"/>
  <c r="A22" i="20" a="1"/>
  <c r="A22" i="20" s="1"/>
  <c r="A21" i="20" a="1"/>
  <c r="A21" i="20" s="1"/>
  <c r="A20" i="20" a="1"/>
  <c r="A20" i="20" s="1"/>
  <c r="A19" i="20" a="1"/>
  <c r="A19" i="20" s="1"/>
  <c r="A18" i="20" a="1"/>
  <c r="A18" i="20" s="1"/>
  <c r="A14" i="20" a="1"/>
  <c r="A14" i="20" s="1"/>
  <c r="A13" i="20" a="1"/>
  <c r="A13" i="20" s="1"/>
  <c r="A12" i="20" a="1"/>
  <c r="A12" i="20" s="1"/>
  <c r="A11" i="20" a="1"/>
  <c r="A11" i="20" s="1"/>
  <c r="A10" i="20" a="1"/>
  <c r="A10" i="20" s="1"/>
  <c r="A9" i="20" a="1"/>
  <c r="A9" i="20" s="1"/>
  <c r="A8" i="20" a="1"/>
  <c r="A8" i="20" s="1"/>
  <c r="A7" i="20" a="1"/>
  <c r="A7" i="20" s="1"/>
  <c r="A6" i="20" a="1"/>
  <c r="A6" i="20" s="1"/>
  <c r="A5" i="20" a="1"/>
  <c r="A5" i="20" s="1"/>
  <c r="A4" i="20" a="1"/>
  <c r="A4" i="20" s="1"/>
  <c r="A3" i="20" a="1"/>
  <c r="A3" i="20" s="1"/>
  <c r="A2" i="20" a="1"/>
  <c r="A2" i="20" s="1"/>
  <c r="A1" i="20"/>
  <c r="A17" i="20" l="1"/>
  <c r="B40" i="17" l="1"/>
  <c r="B39" i="17"/>
  <c r="B38" i="17"/>
  <c r="B37" i="17"/>
  <c r="B36" i="17"/>
  <c r="B35" i="17"/>
  <c r="B34" i="17"/>
  <c r="B33" i="17"/>
  <c r="B32" i="17"/>
  <c r="B31" i="17"/>
  <c r="B30" i="17"/>
  <c r="B29" i="17"/>
  <c r="B28" i="17"/>
  <c r="B26" i="17"/>
  <c r="B49" i="15" l="1"/>
  <c r="B48" i="15"/>
  <c r="B47" i="15"/>
  <c r="B46" i="15"/>
  <c r="B45" i="15"/>
  <c r="B44" i="15"/>
  <c r="B43" i="15"/>
  <c r="B42" i="15"/>
  <c r="B41" i="15"/>
  <c r="B40" i="15"/>
  <c r="B39" i="15"/>
  <c r="EE91" i="15"/>
  <c r="EE77" i="15"/>
  <c r="EE78" i="15" s="1"/>
  <c r="EE67" i="15"/>
  <c r="EE59" i="15"/>
  <c r="EE60" i="15" s="1"/>
  <c r="EJ49" i="15"/>
  <c r="EJ50" i="15" s="1"/>
  <c r="EH49" i="15"/>
  <c r="EH50" i="15" s="1"/>
  <c r="EI48" i="15"/>
  <c r="EE48" i="15"/>
  <c r="EI47" i="15"/>
  <c r="EE47" i="15"/>
  <c r="EI46" i="15"/>
  <c r="EK49" i="15" s="1"/>
  <c r="EE46" i="15"/>
  <c r="EI45" i="15"/>
  <c r="EE45" i="15"/>
  <c r="EI44" i="15"/>
  <c r="EE44" i="15"/>
  <c r="EI43" i="15"/>
  <c r="EE43" i="15"/>
  <c r="EI42" i="15"/>
  <c r="EG49" i="15" s="1"/>
  <c r="EE42" i="15"/>
  <c r="EI41" i="15"/>
  <c r="EE41" i="15"/>
  <c r="EI40" i="15"/>
  <c r="EM49" i="15" s="1"/>
  <c r="EE40" i="15"/>
  <c r="EI39" i="15"/>
  <c r="EL49" i="15" s="1"/>
  <c r="EE39" i="15"/>
  <c r="EE36" i="15"/>
  <c r="EE17" i="15"/>
  <c r="DT91" i="15"/>
  <c r="DT77" i="15"/>
  <c r="DT78" i="15" s="1"/>
  <c r="DT67" i="15"/>
  <c r="DT59" i="15"/>
  <c r="DT60" i="15" s="1"/>
  <c r="EB49" i="15"/>
  <c r="EA49" i="15"/>
  <c r="DY49" i="15"/>
  <c r="DY50" i="15" s="1"/>
  <c r="DW49" i="15"/>
  <c r="DW50" i="15" s="1"/>
  <c r="DV49" i="15"/>
  <c r="DX48" i="15"/>
  <c r="DT48" i="15"/>
  <c r="DX47" i="15"/>
  <c r="DT47" i="15"/>
  <c r="DX46" i="15"/>
  <c r="DT46" i="15"/>
  <c r="DX45" i="15"/>
  <c r="DT45" i="15"/>
  <c r="DX44" i="15"/>
  <c r="DT44" i="15"/>
  <c r="DX43" i="15"/>
  <c r="DT43" i="15"/>
  <c r="DX42" i="15"/>
  <c r="DT42" i="15"/>
  <c r="DX41" i="15"/>
  <c r="DT41" i="15"/>
  <c r="DX40" i="15"/>
  <c r="DT40" i="15"/>
  <c r="DX39" i="15"/>
  <c r="DT39" i="15"/>
  <c r="DT36" i="15"/>
  <c r="DT17" i="15"/>
  <c r="DI91" i="15"/>
  <c r="DI77" i="15"/>
  <c r="DI78" i="15" s="1"/>
  <c r="DI67" i="15"/>
  <c r="DI59" i="15"/>
  <c r="DI60" i="15" s="1"/>
  <c r="DN49" i="15"/>
  <c r="DN50" i="15" s="1"/>
  <c r="DL49" i="15"/>
  <c r="DL50" i="15" s="1"/>
  <c r="DK49" i="15"/>
  <c r="DM48" i="15"/>
  <c r="DI48" i="15"/>
  <c r="DM47" i="15"/>
  <c r="DI47" i="15"/>
  <c r="DM46" i="15"/>
  <c r="DI46" i="15"/>
  <c r="DM45" i="15"/>
  <c r="DI45" i="15"/>
  <c r="DM44" i="15"/>
  <c r="DI44" i="15"/>
  <c r="DM43" i="15"/>
  <c r="DI43" i="15"/>
  <c r="DM42" i="15"/>
  <c r="DI42" i="15"/>
  <c r="DM41" i="15"/>
  <c r="DI41" i="15"/>
  <c r="DM40" i="15"/>
  <c r="DQ49" i="15" s="1"/>
  <c r="DI40" i="15"/>
  <c r="DM39" i="15"/>
  <c r="DP49" i="15" s="1"/>
  <c r="DI39" i="15"/>
  <c r="DI36" i="15"/>
  <c r="DI17" i="15"/>
  <c r="CX91" i="15"/>
  <c r="CX77" i="15"/>
  <c r="CX78" i="15" s="1"/>
  <c r="CX67" i="15"/>
  <c r="CX59" i="15"/>
  <c r="CX60" i="15" s="1"/>
  <c r="DE49" i="15"/>
  <c r="DC49" i="15"/>
  <c r="DC50" i="15" s="1"/>
  <c r="DA49" i="15"/>
  <c r="DA50" i="15" s="1"/>
  <c r="CZ49" i="15"/>
  <c r="DB48" i="15"/>
  <c r="CX48" i="15"/>
  <c r="DB47" i="15"/>
  <c r="CX47" i="15"/>
  <c r="DB46" i="15"/>
  <c r="CX46" i="15"/>
  <c r="DB45" i="15"/>
  <c r="CX45" i="15"/>
  <c r="DB44" i="15"/>
  <c r="CX44" i="15"/>
  <c r="DB43" i="15"/>
  <c r="CX43" i="15"/>
  <c r="DB42" i="15"/>
  <c r="CX42" i="15"/>
  <c r="DB41" i="15"/>
  <c r="CX41" i="15"/>
  <c r="DB40" i="15"/>
  <c r="DF49" i="15" s="1"/>
  <c r="CX40" i="15"/>
  <c r="DB39" i="15"/>
  <c r="CX39" i="15"/>
  <c r="CX36" i="15"/>
  <c r="CX17" i="15"/>
  <c r="CM91" i="15"/>
  <c r="CM77" i="15"/>
  <c r="CM78" i="15" s="1"/>
  <c r="CM67" i="15"/>
  <c r="CM59" i="15"/>
  <c r="CM60" i="15" s="1"/>
  <c r="CT49" i="15"/>
  <c r="CR49" i="15"/>
  <c r="CR50" i="15" s="1"/>
  <c r="CP49" i="15"/>
  <c r="CP50" i="15" s="1"/>
  <c r="CO49" i="15"/>
  <c r="CQ48" i="15"/>
  <c r="CM48" i="15"/>
  <c r="CQ47" i="15"/>
  <c r="CM47" i="15"/>
  <c r="CQ46" i="15"/>
  <c r="CS49" i="15" s="1"/>
  <c r="CM46" i="15"/>
  <c r="CQ45" i="15"/>
  <c r="CM45" i="15"/>
  <c r="CQ44" i="15"/>
  <c r="CM44" i="15"/>
  <c r="CQ43" i="15"/>
  <c r="CM43" i="15"/>
  <c r="CQ42" i="15"/>
  <c r="CM42" i="15"/>
  <c r="CQ41" i="15"/>
  <c r="CM41" i="15"/>
  <c r="CQ40" i="15"/>
  <c r="CU49" i="15" s="1"/>
  <c r="CM40" i="15"/>
  <c r="CQ39" i="15"/>
  <c r="CM39" i="15"/>
  <c r="CM36" i="15"/>
  <c r="CM17" i="15"/>
  <c r="CB91" i="15"/>
  <c r="CB77" i="15"/>
  <c r="CB78" i="15" s="1"/>
  <c r="CB67" i="15"/>
  <c r="CB59" i="15"/>
  <c r="CB60" i="15" s="1"/>
  <c r="CJ49" i="15"/>
  <c r="CI49" i="15"/>
  <c r="CG49" i="15"/>
  <c r="CG50" i="15" s="1"/>
  <c r="CE49" i="15"/>
  <c r="CE50" i="15" s="1"/>
  <c r="CD49" i="15"/>
  <c r="CF48" i="15"/>
  <c r="CB48" i="15"/>
  <c r="CF47" i="15"/>
  <c r="CB47" i="15"/>
  <c r="CF46" i="15"/>
  <c r="CB46" i="15"/>
  <c r="CF45" i="15"/>
  <c r="CH49" i="15" s="1"/>
  <c r="CB45" i="15"/>
  <c r="CF44" i="15"/>
  <c r="CB44" i="15"/>
  <c r="CF43" i="15"/>
  <c r="CB43" i="15"/>
  <c r="CF42" i="15"/>
  <c r="CB42" i="15"/>
  <c r="CF41" i="15"/>
  <c r="CB41" i="15"/>
  <c r="CF40" i="15"/>
  <c r="CB40" i="15"/>
  <c r="CF39" i="15"/>
  <c r="CB39" i="15"/>
  <c r="CB36" i="15"/>
  <c r="CB17" i="15"/>
  <c r="BQ91" i="15"/>
  <c r="BQ77" i="15"/>
  <c r="BQ78" i="15" s="1"/>
  <c r="BQ67" i="15"/>
  <c r="BQ59" i="15"/>
  <c r="BQ60" i="15" s="1"/>
  <c r="BX49" i="15"/>
  <c r="BV49" i="15"/>
  <c r="BV50" i="15" s="1"/>
  <c r="BT49" i="15"/>
  <c r="BT50" i="15" s="1"/>
  <c r="BS49" i="15"/>
  <c r="BU48" i="15"/>
  <c r="BQ48" i="15"/>
  <c r="BU47" i="15"/>
  <c r="BQ47" i="15"/>
  <c r="BU46" i="15"/>
  <c r="BQ46" i="15"/>
  <c r="BU45" i="15"/>
  <c r="BQ45" i="15"/>
  <c r="BU44" i="15"/>
  <c r="BW49" i="15" s="1"/>
  <c r="BQ44" i="15"/>
  <c r="BU43" i="15"/>
  <c r="BQ43" i="15"/>
  <c r="BU42" i="15"/>
  <c r="BQ42" i="15"/>
  <c r="BU41" i="15"/>
  <c r="BQ41" i="15"/>
  <c r="BU40" i="15"/>
  <c r="BY49" i="15" s="1"/>
  <c r="BQ40" i="15"/>
  <c r="BU39" i="15"/>
  <c r="BQ39" i="15"/>
  <c r="BF91" i="15"/>
  <c r="BF77" i="15"/>
  <c r="BF78" i="15" s="1"/>
  <c r="BF67" i="15"/>
  <c r="BF59" i="15"/>
  <c r="BF60" i="15" s="1"/>
  <c r="BM49" i="15"/>
  <c r="BK49" i="15"/>
  <c r="BK50" i="15" s="1"/>
  <c r="BI49" i="15"/>
  <c r="BI50" i="15" s="1"/>
  <c r="BH49" i="15"/>
  <c r="BJ48" i="15"/>
  <c r="BF48" i="15"/>
  <c r="BJ47" i="15"/>
  <c r="BF47" i="15"/>
  <c r="BJ46" i="15"/>
  <c r="BF46" i="15"/>
  <c r="BJ45" i="15"/>
  <c r="BF45" i="15"/>
  <c r="BJ44" i="15"/>
  <c r="BF44" i="15"/>
  <c r="BJ43" i="15"/>
  <c r="BL49" i="15" s="1"/>
  <c r="BF43" i="15"/>
  <c r="BJ42" i="15"/>
  <c r="BF42" i="15"/>
  <c r="BJ41" i="15"/>
  <c r="BF41" i="15"/>
  <c r="BJ40" i="15"/>
  <c r="BN49" i="15" s="1"/>
  <c r="BF40" i="15"/>
  <c r="BJ39" i="15"/>
  <c r="BF39" i="15"/>
  <c r="BF36" i="15"/>
  <c r="AU91" i="15"/>
  <c r="AU77" i="15"/>
  <c r="AU78" i="15" s="1"/>
  <c r="AU67" i="15"/>
  <c r="AU59" i="15"/>
  <c r="AU60" i="15" s="1"/>
  <c r="BB49" i="15"/>
  <c r="AZ49" i="15"/>
  <c r="AZ50" i="15" s="1"/>
  <c r="AX49" i="15"/>
  <c r="AX50" i="15" s="1"/>
  <c r="AW49" i="15"/>
  <c r="AY48" i="15"/>
  <c r="AU48" i="15"/>
  <c r="AY47" i="15"/>
  <c r="AU47" i="15"/>
  <c r="AY46" i="15"/>
  <c r="AU46" i="15"/>
  <c r="AY45" i="15"/>
  <c r="AU45" i="15"/>
  <c r="AY44" i="15"/>
  <c r="AU44" i="15"/>
  <c r="AY43" i="15"/>
  <c r="AU43" i="15"/>
  <c r="AY42" i="15"/>
  <c r="BA49" i="15" s="1"/>
  <c r="AU42" i="15"/>
  <c r="AY41" i="15"/>
  <c r="AU41" i="15"/>
  <c r="AY40" i="15"/>
  <c r="BC49" i="15" s="1"/>
  <c r="AU40" i="15"/>
  <c r="AY39" i="15"/>
  <c r="AU39" i="15"/>
  <c r="AU36" i="15"/>
  <c r="AU17" i="15"/>
  <c r="AJ91" i="15"/>
  <c r="AJ77" i="15"/>
  <c r="AJ78" i="15" s="1"/>
  <c r="AJ67" i="15"/>
  <c r="AJ59" i="15"/>
  <c r="AJ60" i="15" s="1"/>
  <c r="AQ49" i="15"/>
  <c r="AO49" i="15"/>
  <c r="AO50" i="15" s="1"/>
  <c r="AM49" i="15"/>
  <c r="AM50" i="15" s="1"/>
  <c r="AL49" i="15"/>
  <c r="AN48" i="15"/>
  <c r="AJ48" i="15"/>
  <c r="AN47" i="15"/>
  <c r="AJ47" i="15"/>
  <c r="AN46" i="15"/>
  <c r="AJ46" i="15"/>
  <c r="AN45" i="15"/>
  <c r="AJ45" i="15"/>
  <c r="AN44" i="15"/>
  <c r="AJ44" i="15"/>
  <c r="AN43" i="15"/>
  <c r="AJ43" i="15"/>
  <c r="AJ42" i="15"/>
  <c r="AP49" i="15"/>
  <c r="AJ41" i="15"/>
  <c r="AR49" i="15"/>
  <c r="AJ40" i="15"/>
  <c r="AJ39" i="15"/>
  <c r="Y91" i="15"/>
  <c r="Y77" i="15"/>
  <c r="Y78" i="15" s="1"/>
  <c r="Y67" i="15"/>
  <c r="Y59" i="15"/>
  <c r="Y60" i="15" s="1"/>
  <c r="AF49" i="15"/>
  <c r="AD49" i="15"/>
  <c r="AD50" i="15" s="1"/>
  <c r="AB49" i="15"/>
  <c r="AB50" i="15" s="1"/>
  <c r="AA49" i="15"/>
  <c r="AC48" i="15"/>
  <c r="Y48" i="15"/>
  <c r="AC47" i="15"/>
  <c r="Y47" i="15"/>
  <c r="AC46" i="15"/>
  <c r="Y46" i="15"/>
  <c r="AC45" i="15"/>
  <c r="Y45" i="15"/>
  <c r="AC44" i="15"/>
  <c r="Y44" i="15"/>
  <c r="AC43" i="15"/>
  <c r="Y43" i="15"/>
  <c r="AC42" i="15"/>
  <c r="Y42" i="15"/>
  <c r="AC41" i="15"/>
  <c r="Y41" i="15"/>
  <c r="AC40" i="15"/>
  <c r="AE49" i="15" s="1"/>
  <c r="Y40" i="15"/>
  <c r="Y39" i="15"/>
  <c r="N91" i="15"/>
  <c r="N77" i="15"/>
  <c r="N78" i="15" s="1"/>
  <c r="N67" i="15"/>
  <c r="N59" i="15"/>
  <c r="N60" i="15" s="1"/>
  <c r="U49" i="15"/>
  <c r="S49" i="15"/>
  <c r="S50" i="15" s="1"/>
  <c r="Q49" i="15"/>
  <c r="Q50" i="15" s="1"/>
  <c r="P49" i="15"/>
  <c r="R48" i="15"/>
  <c r="N48" i="15"/>
  <c r="R47" i="15"/>
  <c r="N47" i="15"/>
  <c r="R46" i="15"/>
  <c r="N46" i="15"/>
  <c r="R45" i="15"/>
  <c r="N45" i="15"/>
  <c r="R44" i="15"/>
  <c r="N44" i="15"/>
  <c r="R43" i="15"/>
  <c r="N43" i="15"/>
  <c r="R42" i="15"/>
  <c r="N42" i="15"/>
  <c r="N41" i="15"/>
  <c r="V49" i="15"/>
  <c r="N40" i="15"/>
  <c r="T49" i="15"/>
  <c r="N39" i="15"/>
  <c r="N36" i="15"/>
  <c r="DZ49" i="15" l="1"/>
  <c r="DX49" i="15"/>
  <c r="DX50" i="15" s="1"/>
  <c r="DO49" i="15"/>
  <c r="DD49" i="15"/>
  <c r="AG49" i="15"/>
  <c r="EI49" i="15"/>
  <c r="EI50" i="15" s="1"/>
  <c r="DM49" i="15"/>
  <c r="DM50" i="15" s="1"/>
  <c r="DB49" i="15"/>
  <c r="DB50" i="15" s="1"/>
  <c r="CQ49" i="15"/>
  <c r="CQ50" i="15" s="1"/>
  <c r="CF49" i="15"/>
  <c r="CF50" i="15" s="1"/>
  <c r="BU49" i="15"/>
  <c r="BU50" i="15" s="1"/>
  <c r="BJ49" i="15"/>
  <c r="BJ50" i="15" s="1"/>
  <c r="AY49" i="15"/>
  <c r="AY50" i="15" s="1"/>
  <c r="AN49" i="15"/>
  <c r="AN50" i="15" s="1"/>
  <c r="AC49" i="15"/>
  <c r="AC50" i="15" s="1"/>
  <c r="R49" i="15"/>
  <c r="R50" i="15" s="1"/>
  <c r="C39" i="15"/>
  <c r="J49" i="15"/>
  <c r="G40" i="15"/>
  <c r="K49" i="15" s="1"/>
  <c r="G41" i="15"/>
  <c r="I49" i="15"/>
  <c r="B30" i="15"/>
  <c r="E49" i="15"/>
  <c r="H49" i="15"/>
  <c r="H50" i="15" s="1"/>
  <c r="B34" i="15"/>
  <c r="B32" i="15"/>
  <c r="C67" i="15" l="1"/>
  <c r="I69" i="2" l="1"/>
  <c r="J74" i="2" l="1"/>
  <c r="J73" i="2"/>
  <c r="E75" i="15" s="1"/>
  <c r="H73" i="2"/>
  <c r="E14" i="15" s="1"/>
  <c r="H74" i="2"/>
  <c r="J14" i="15" s="1"/>
  <c r="B71" i="15"/>
  <c r="C91" i="15"/>
  <c r="C77" i="15"/>
  <c r="C78" i="15" s="1"/>
  <c r="E73" i="15"/>
  <c r="B11" i="17" l="1"/>
  <c r="J75" i="15"/>
  <c r="F49" i="15"/>
  <c r="F50" i="15" s="1"/>
  <c r="G48" i="15"/>
  <c r="C48" i="15"/>
  <c r="G47" i="15"/>
  <c r="C47" i="15"/>
  <c r="G46" i="15"/>
  <c r="C46" i="15"/>
  <c r="G45" i="15"/>
  <c r="C45" i="15"/>
  <c r="G44" i="15"/>
  <c r="C44" i="15"/>
  <c r="G43" i="15"/>
  <c r="C43" i="15"/>
  <c r="G42" i="15"/>
  <c r="C42" i="15"/>
  <c r="C41" i="15"/>
  <c r="C40" i="15"/>
  <c r="C36" i="15"/>
  <c r="G49" i="15" l="1"/>
  <c r="G50" i="15" s="1"/>
  <c r="B12" i="17" s="1"/>
  <c r="I71" i="2" l="1"/>
  <c r="I70" i="2"/>
  <c r="L74" i="2" s="1"/>
  <c r="J57" i="15" s="1"/>
  <c r="E57" i="15" l="1"/>
  <c r="B5" i="15"/>
  <c r="O8" i="5"/>
  <c r="B8" i="12"/>
  <c r="A3" i="18"/>
  <c r="E27" i="12"/>
  <c r="O10" i="5"/>
  <c r="P10" i="5" s="1"/>
  <c r="E45" i="5"/>
  <c r="S13" i="9"/>
  <c r="S11" i="9"/>
  <c r="AA12" i="9"/>
  <c r="Y12" i="9"/>
  <c r="W12" i="9"/>
  <c r="U12" i="9"/>
  <c r="T12" i="9"/>
  <c r="S12" i="9"/>
  <c r="R12" i="9"/>
  <c r="M12" i="9"/>
  <c r="K12" i="9"/>
  <c r="I12" i="9"/>
  <c r="G12" i="9"/>
  <c r="F12" i="9"/>
  <c r="T13" i="9"/>
  <c r="T11" i="9"/>
  <c r="E55" i="15"/>
  <c r="C59" i="15"/>
  <c r="C60" i="15" s="1"/>
  <c r="B21" i="3"/>
  <c r="BE37" i="12"/>
  <c r="AY37" i="12"/>
  <c r="AS37" i="12"/>
  <c r="AM37" i="12"/>
  <c r="AG37" i="12"/>
  <c r="AA37" i="12"/>
  <c r="U37" i="12"/>
  <c r="O37" i="12"/>
  <c r="I37" i="12"/>
  <c r="C37" i="12"/>
  <c r="M12" i="18"/>
  <c r="M11" i="18"/>
  <c r="M10" i="18"/>
  <c r="M9" i="18"/>
  <c r="M8" i="18"/>
  <c r="M7" i="18"/>
  <c r="M6" i="18"/>
  <c r="M5" i="18"/>
  <c r="M4" i="18"/>
  <c r="M3" i="18"/>
  <c r="K12" i="18"/>
  <c r="K11" i="18"/>
  <c r="K10" i="18"/>
  <c r="K9" i="18"/>
  <c r="K8" i="18"/>
  <c r="K7" i="18"/>
  <c r="K6" i="18"/>
  <c r="K5" i="18"/>
  <c r="K4" i="18"/>
  <c r="K3" i="18"/>
  <c r="G12" i="18"/>
  <c r="G11" i="18"/>
  <c r="G10" i="18"/>
  <c r="G9" i="18"/>
  <c r="G8" i="18"/>
  <c r="G7" i="18"/>
  <c r="G6" i="18"/>
  <c r="G5" i="18"/>
  <c r="G4" i="18"/>
  <c r="G3" i="18"/>
  <c r="F12" i="18"/>
  <c r="F11" i="18"/>
  <c r="F10" i="18"/>
  <c r="F9" i="18"/>
  <c r="F8" i="18"/>
  <c r="F7" i="18"/>
  <c r="F6" i="18"/>
  <c r="F5" i="18"/>
  <c r="F4" i="18"/>
  <c r="F3" i="18"/>
  <c r="C12" i="18"/>
  <c r="C11" i="18"/>
  <c r="C10" i="18"/>
  <c r="C9" i="18"/>
  <c r="C8" i="18"/>
  <c r="C7" i="18"/>
  <c r="C6" i="18"/>
  <c r="C5" i="18"/>
  <c r="C4" i="18"/>
  <c r="B12" i="18"/>
  <c r="B11" i="18"/>
  <c r="B10" i="18"/>
  <c r="B9" i="18"/>
  <c r="B8" i="18"/>
  <c r="B7" i="18"/>
  <c r="B6" i="18"/>
  <c r="B5" i="18"/>
  <c r="B4" i="18"/>
  <c r="A12" i="18"/>
  <c r="A11" i="18"/>
  <c r="A10" i="18"/>
  <c r="A9" i="18"/>
  <c r="A8" i="18"/>
  <c r="A7" i="18"/>
  <c r="A6" i="18"/>
  <c r="A5" i="18"/>
  <c r="A4" i="18"/>
  <c r="U13" i="9"/>
  <c r="U11" i="9"/>
  <c r="W13" i="9"/>
  <c r="W11" i="9"/>
  <c r="AA13" i="9"/>
  <c r="AA11" i="9"/>
  <c r="Y13" i="9"/>
  <c r="Y11" i="9"/>
  <c r="R13" i="9"/>
  <c r="R11" i="9"/>
  <c r="M13" i="9"/>
  <c r="M11" i="9"/>
  <c r="K13" i="9"/>
  <c r="K11" i="9"/>
  <c r="I13" i="9"/>
  <c r="I11" i="9"/>
  <c r="G13" i="9"/>
  <c r="G11" i="9"/>
  <c r="F13" i="9"/>
  <c r="F11" i="9"/>
  <c r="AA42" i="12"/>
  <c r="AA41" i="12"/>
  <c r="E12" i="18"/>
  <c r="E11" i="18"/>
  <c r="E10" i="18"/>
  <c r="D9" i="18"/>
  <c r="E8" i="18"/>
  <c r="D7" i="18"/>
  <c r="E6" i="18"/>
  <c r="E5" i="18"/>
  <c r="E4" i="18"/>
  <c r="O9" i="5"/>
  <c r="P9" i="5" s="1"/>
  <c r="B23" i="8"/>
  <c r="D45" i="5"/>
  <c r="BE49" i="12"/>
  <c r="BI49" i="12"/>
  <c r="BE48" i="12"/>
  <c r="BI48" i="12" s="1"/>
  <c r="BE47" i="12"/>
  <c r="BI47" i="12"/>
  <c r="BE46" i="12"/>
  <c r="BI46" i="12" s="1"/>
  <c r="BE45" i="12"/>
  <c r="BI45" i="12"/>
  <c r="BE44" i="12"/>
  <c r="BI44" i="12" s="1"/>
  <c r="BE43" i="12"/>
  <c r="BI43" i="12"/>
  <c r="BE42" i="12"/>
  <c r="BI42" i="12" s="1"/>
  <c r="BE41" i="12"/>
  <c r="BI41" i="12"/>
  <c r="BI50" i="12" s="1"/>
  <c r="BI51" i="12" s="1"/>
  <c r="BE40" i="12"/>
  <c r="BI40" i="12" s="1"/>
  <c r="BF38" i="12"/>
  <c r="BE29" i="12"/>
  <c r="AY49" i="12"/>
  <c r="BC49" i="12" s="1"/>
  <c r="AY48" i="12"/>
  <c r="BC48" i="12"/>
  <c r="AY47" i="12"/>
  <c r="BC47" i="12" s="1"/>
  <c r="AY46" i="12"/>
  <c r="BC46" i="12"/>
  <c r="AY45" i="12"/>
  <c r="BC45" i="12" s="1"/>
  <c r="AY44" i="12"/>
  <c r="BC44" i="12"/>
  <c r="AY43" i="12"/>
  <c r="BC43" i="12" s="1"/>
  <c r="AY42" i="12"/>
  <c r="BC42" i="12"/>
  <c r="AY41" i="12"/>
  <c r="BC41" i="12" s="1"/>
  <c r="AY40" i="12"/>
  <c r="BC40" i="12"/>
  <c r="AZ38" i="12"/>
  <c r="AY29" i="12"/>
  <c r="BE15" i="12"/>
  <c r="E13" i="9" s="1"/>
  <c r="AY15" i="12"/>
  <c r="E12" i="9" s="1"/>
  <c r="Q11" i="9"/>
  <c r="B34" i="8"/>
  <c r="B33" i="8"/>
  <c r="J7" i="16"/>
  <c r="K7" i="16"/>
  <c r="J8" i="16"/>
  <c r="K8" i="16"/>
  <c r="J9" i="16"/>
  <c r="K9" i="16"/>
  <c r="J10" i="16"/>
  <c r="K10" i="16"/>
  <c r="J11" i="16"/>
  <c r="K11" i="16"/>
  <c r="J12" i="16"/>
  <c r="K12" i="16"/>
  <c r="J13" i="16"/>
  <c r="K13" i="16"/>
  <c r="J14" i="16"/>
  <c r="K14" i="16"/>
  <c r="J15" i="16"/>
  <c r="K15" i="16"/>
  <c r="J16" i="16"/>
  <c r="K16" i="16"/>
  <c r="J17" i="16"/>
  <c r="K17" i="16"/>
  <c r="J18" i="16"/>
  <c r="K18" i="16"/>
  <c r="J19" i="16"/>
  <c r="K19" i="16"/>
  <c r="J20" i="16"/>
  <c r="K20" i="16"/>
  <c r="J21" i="16"/>
  <c r="K21" i="16"/>
  <c r="J22" i="16"/>
  <c r="K22" i="16"/>
  <c r="J23" i="16"/>
  <c r="K23" i="16"/>
  <c r="J24" i="16"/>
  <c r="K24" i="16"/>
  <c r="J25" i="16"/>
  <c r="K25" i="16"/>
  <c r="J26" i="16"/>
  <c r="K26" i="16"/>
  <c r="K6" i="16"/>
  <c r="J6" i="16"/>
  <c r="C4" i="16"/>
  <c r="O23" i="5"/>
  <c r="H7" i="16"/>
  <c r="Q12" i="5" s="1"/>
  <c r="O3" i="5"/>
  <c r="Q3" i="5" s="1"/>
  <c r="F3" i="5" s="1"/>
  <c r="O5" i="5"/>
  <c r="P5" i="5" s="1"/>
  <c r="O6" i="5"/>
  <c r="P6" i="5" s="1"/>
  <c r="O7" i="5"/>
  <c r="R7" i="5" s="1"/>
  <c r="O11" i="5"/>
  <c r="Q11" i="5" s="1"/>
  <c r="F11" i="5" s="1"/>
  <c r="O14" i="5"/>
  <c r="P14" i="5" s="1"/>
  <c r="O15" i="5"/>
  <c r="R15" i="5" s="1"/>
  <c r="G15" i="5" s="1"/>
  <c r="O16" i="5"/>
  <c r="Q16" i="5" s="1"/>
  <c r="F16" i="5" s="1"/>
  <c r="P16" i="5"/>
  <c r="O19" i="5"/>
  <c r="P19" i="5" s="1"/>
  <c r="O21" i="5"/>
  <c r="Q21" i="5" s="1"/>
  <c r="F21" i="5" s="1"/>
  <c r="O22" i="5"/>
  <c r="P22" i="5"/>
  <c r="O24" i="5"/>
  <c r="Q24" i="5" s="1"/>
  <c r="O25" i="5"/>
  <c r="P25" i="5" s="1"/>
  <c r="O28" i="5"/>
  <c r="P28" i="5" s="1"/>
  <c r="H26" i="16"/>
  <c r="H25" i="16"/>
  <c r="H24" i="16"/>
  <c r="H23" i="16"/>
  <c r="H22" i="16"/>
  <c r="H21" i="16"/>
  <c r="H20" i="16"/>
  <c r="H19" i="16"/>
  <c r="H18" i="16"/>
  <c r="H17" i="16"/>
  <c r="H16" i="16"/>
  <c r="H15" i="16"/>
  <c r="H14" i="16"/>
  <c r="H13" i="16"/>
  <c r="H12" i="16"/>
  <c r="H11" i="16"/>
  <c r="H10" i="16"/>
  <c r="H9" i="16"/>
  <c r="H8" i="16"/>
  <c r="H6" i="16"/>
  <c r="H79" i="2"/>
  <c r="H81" i="2" s="1"/>
  <c r="B3" i="15"/>
  <c r="I15" i="12"/>
  <c r="C4" i="9" s="1"/>
  <c r="B25" i="3"/>
  <c r="B23" i="3"/>
  <c r="B19" i="3"/>
  <c r="AA4" i="10"/>
  <c r="Y4" i="10"/>
  <c r="U4" i="10"/>
  <c r="T4" i="10"/>
  <c r="R4" i="10"/>
  <c r="M4" i="10"/>
  <c r="K4" i="10"/>
  <c r="I4" i="10"/>
  <c r="G4" i="10"/>
  <c r="F4" i="10"/>
  <c r="D4" i="10"/>
  <c r="A4" i="10"/>
  <c r="G52" i="14"/>
  <c r="G51" i="14"/>
  <c r="G50" i="14"/>
  <c r="G49" i="14"/>
  <c r="G48" i="14"/>
  <c r="G47" i="14"/>
  <c r="G46" i="14"/>
  <c r="G45" i="14"/>
  <c r="G44" i="14"/>
  <c r="G53" i="14" s="1"/>
  <c r="G54" i="14" s="1"/>
  <c r="G43" i="14"/>
  <c r="C49" i="14"/>
  <c r="C48" i="14"/>
  <c r="C47" i="14"/>
  <c r="C46" i="14"/>
  <c r="C44" i="14"/>
  <c r="C50" i="14"/>
  <c r="C52" i="14"/>
  <c r="C51" i="14"/>
  <c r="C45" i="14"/>
  <c r="C43" i="14"/>
  <c r="O4" i="10"/>
  <c r="D71" i="2"/>
  <c r="C4" i="10" s="1"/>
  <c r="D69" i="2"/>
  <c r="C17" i="14"/>
  <c r="E4" i="10" s="1"/>
  <c r="E31" i="14"/>
  <c r="J31" i="14"/>
  <c r="C33" i="14"/>
  <c r="B13" i="3"/>
  <c r="C40" i="14"/>
  <c r="D41" i="14"/>
  <c r="B43" i="14"/>
  <c r="B44" i="14"/>
  <c r="B45" i="14"/>
  <c r="B46" i="14"/>
  <c r="B47" i="14"/>
  <c r="B48" i="14"/>
  <c r="B49" i="14"/>
  <c r="B50" i="14"/>
  <c r="B51" i="14"/>
  <c r="B52" i="14"/>
  <c r="J14" i="14"/>
  <c r="E14" i="14"/>
  <c r="B8" i="14"/>
  <c r="AA10" i="9"/>
  <c r="AA9" i="9"/>
  <c r="AA8" i="9"/>
  <c r="AA7" i="9"/>
  <c r="AA6" i="9"/>
  <c r="AA5" i="9"/>
  <c r="AA4" i="9"/>
  <c r="AA3" i="9"/>
  <c r="Y10" i="9"/>
  <c r="Y9" i="9"/>
  <c r="Y8" i="9"/>
  <c r="Y7" i="9"/>
  <c r="Y6" i="9"/>
  <c r="Y5" i="9"/>
  <c r="Y4" i="9"/>
  <c r="Y3" i="9"/>
  <c r="U10" i="9"/>
  <c r="U9" i="9"/>
  <c r="U8" i="9"/>
  <c r="U7" i="9"/>
  <c r="U6" i="9"/>
  <c r="U5" i="9"/>
  <c r="U4" i="9"/>
  <c r="U3" i="9"/>
  <c r="S4" i="9"/>
  <c r="R10" i="9"/>
  <c r="R9" i="9"/>
  <c r="R8" i="9"/>
  <c r="R7" i="9"/>
  <c r="R6" i="9"/>
  <c r="R5" i="9"/>
  <c r="R4" i="9"/>
  <c r="R3" i="9"/>
  <c r="M10" i="9"/>
  <c r="M9" i="9"/>
  <c r="M8" i="9"/>
  <c r="M7" i="9"/>
  <c r="M6" i="9"/>
  <c r="M5" i="9"/>
  <c r="M4" i="9"/>
  <c r="M3" i="9"/>
  <c r="K10" i="9"/>
  <c r="K9" i="9"/>
  <c r="K8" i="9"/>
  <c r="K7" i="9"/>
  <c r="K6" i="9"/>
  <c r="K5" i="9"/>
  <c r="K4" i="9"/>
  <c r="K3" i="9"/>
  <c r="I10" i="9"/>
  <c r="I9" i="9"/>
  <c r="I8" i="9"/>
  <c r="I7" i="9"/>
  <c r="I6" i="9"/>
  <c r="I5" i="9"/>
  <c r="I4" i="9"/>
  <c r="I3" i="9"/>
  <c r="G10" i="9"/>
  <c r="G9" i="9"/>
  <c r="G8" i="9"/>
  <c r="G7" i="9"/>
  <c r="G6" i="9"/>
  <c r="G5" i="9"/>
  <c r="G4" i="9"/>
  <c r="G3" i="9"/>
  <c r="F10" i="9"/>
  <c r="F9" i="9"/>
  <c r="F8" i="9"/>
  <c r="F7" i="9"/>
  <c r="F6" i="9"/>
  <c r="F5" i="9"/>
  <c r="F4" i="9"/>
  <c r="F3" i="9"/>
  <c r="AS15" i="12"/>
  <c r="C10" i="9" s="1"/>
  <c r="AM15" i="12"/>
  <c r="C9" i="9" s="1"/>
  <c r="AG15" i="12"/>
  <c r="D8" i="9" s="1"/>
  <c r="AA15" i="12"/>
  <c r="B7" i="9" s="1"/>
  <c r="U15" i="12"/>
  <c r="D6" i="9" s="1"/>
  <c r="O15" i="12"/>
  <c r="D5" i="9" s="1"/>
  <c r="C15" i="12"/>
  <c r="A3" i="9" s="1"/>
  <c r="S10" i="9"/>
  <c r="S9" i="9"/>
  <c r="S8" i="9"/>
  <c r="S7" i="9"/>
  <c r="S6" i="9"/>
  <c r="S3" i="9"/>
  <c r="C29" i="12"/>
  <c r="Q3" i="9"/>
  <c r="I29" i="12"/>
  <c r="Q4" i="9" s="1"/>
  <c r="O29" i="12"/>
  <c r="U29" i="12"/>
  <c r="Q6" i="9"/>
  <c r="AS29" i="12"/>
  <c r="P10" i="9" s="1"/>
  <c r="AM29" i="12"/>
  <c r="AG29" i="12"/>
  <c r="AA29" i="12"/>
  <c r="P7" i="9"/>
  <c r="T10" i="9"/>
  <c r="T4" i="9"/>
  <c r="C40" i="12"/>
  <c r="G40" i="12"/>
  <c r="C41" i="12"/>
  <c r="G41" i="12"/>
  <c r="AS49" i="12"/>
  <c r="AW49" i="12" s="1"/>
  <c r="AS48" i="12"/>
  <c r="AW48" i="12"/>
  <c r="AS47" i="12"/>
  <c r="AW47" i="12" s="1"/>
  <c r="AS46" i="12"/>
  <c r="AW46" i="12"/>
  <c r="AS45" i="12"/>
  <c r="AW45" i="12" s="1"/>
  <c r="AS44" i="12"/>
  <c r="AW44" i="12"/>
  <c r="AS43" i="12"/>
  <c r="AW43" i="12" s="1"/>
  <c r="AS42" i="12"/>
  <c r="AW42" i="12"/>
  <c r="AS41" i="12"/>
  <c r="AW41" i="12" s="1"/>
  <c r="AS40" i="12"/>
  <c r="AW40" i="12"/>
  <c r="AM49" i="12"/>
  <c r="AQ49" i="12"/>
  <c r="AM48" i="12"/>
  <c r="AQ48" i="12" s="1"/>
  <c r="AM47" i="12"/>
  <c r="AQ47" i="12"/>
  <c r="AM46" i="12"/>
  <c r="AQ46" i="12" s="1"/>
  <c r="AM45" i="12"/>
  <c r="AQ45" i="12"/>
  <c r="AM44" i="12"/>
  <c r="AQ44" i="12" s="1"/>
  <c r="AM43" i="12"/>
  <c r="AQ43" i="12"/>
  <c r="AM42" i="12"/>
  <c r="AQ42" i="12" s="1"/>
  <c r="AQ50" i="12" s="1"/>
  <c r="AQ51" i="12" s="1"/>
  <c r="B18" i="8" s="1"/>
  <c r="AM41" i="12"/>
  <c r="AQ41" i="12"/>
  <c r="AM40" i="12"/>
  <c r="AQ40" i="12" s="1"/>
  <c r="AG49" i="12"/>
  <c r="AK49" i="12"/>
  <c r="AG48" i="12"/>
  <c r="AK48" i="12" s="1"/>
  <c r="AG47" i="12"/>
  <c r="AK47" i="12"/>
  <c r="AG46" i="12"/>
  <c r="AK46" i="12" s="1"/>
  <c r="AG45" i="12"/>
  <c r="AK45" i="12"/>
  <c r="AG44" i="12"/>
  <c r="AK44" i="12" s="1"/>
  <c r="AG43" i="12"/>
  <c r="AK43" i="12"/>
  <c r="AG42" i="12"/>
  <c r="AK42" i="12" s="1"/>
  <c r="AG41" i="12"/>
  <c r="AK41" i="12"/>
  <c r="AG40" i="12"/>
  <c r="AK40" i="12" s="1"/>
  <c r="AA49" i="12"/>
  <c r="AE49" i="12"/>
  <c r="AA48" i="12"/>
  <c r="AE48" i="12" s="1"/>
  <c r="AA47" i="12"/>
  <c r="AE47" i="12"/>
  <c r="AA46" i="12"/>
  <c r="AE46" i="12" s="1"/>
  <c r="AA45" i="12"/>
  <c r="AE45" i="12"/>
  <c r="AA44" i="12"/>
  <c r="AE44" i="12" s="1"/>
  <c r="AA43" i="12"/>
  <c r="AE43" i="12"/>
  <c r="AE42" i="12"/>
  <c r="AE41" i="12"/>
  <c r="AA40" i="12"/>
  <c r="AE40" i="12"/>
  <c r="U49" i="12"/>
  <c r="Y49" i="12" s="1"/>
  <c r="U48" i="12"/>
  <c r="Y48" i="12"/>
  <c r="U47" i="12"/>
  <c r="Y47" i="12" s="1"/>
  <c r="U46" i="12"/>
  <c r="Y46" i="12"/>
  <c r="U45" i="12"/>
  <c r="Y45" i="12" s="1"/>
  <c r="U44" i="12"/>
  <c r="Y44" i="12"/>
  <c r="U43" i="12"/>
  <c r="Y43" i="12" s="1"/>
  <c r="Y50" i="12" s="1"/>
  <c r="Y51" i="12" s="1"/>
  <c r="B15" i="8" s="1"/>
  <c r="U42" i="12"/>
  <c r="Y42" i="12"/>
  <c r="U41" i="12"/>
  <c r="Y41" i="12" s="1"/>
  <c r="U40" i="12"/>
  <c r="Y40" i="12"/>
  <c r="O49" i="12"/>
  <c r="S49" i="12" s="1"/>
  <c r="O48" i="12"/>
  <c r="S48" i="12"/>
  <c r="O47" i="12"/>
  <c r="S47" i="12" s="1"/>
  <c r="O46" i="12"/>
  <c r="S46" i="12"/>
  <c r="O45" i="12"/>
  <c r="S45" i="12" s="1"/>
  <c r="O44" i="12"/>
  <c r="S44" i="12"/>
  <c r="O43" i="12"/>
  <c r="S43" i="12" s="1"/>
  <c r="O42" i="12"/>
  <c r="S42" i="12"/>
  <c r="O41" i="12"/>
  <c r="S41" i="12" s="1"/>
  <c r="O40" i="12"/>
  <c r="S40" i="12"/>
  <c r="I49" i="12"/>
  <c r="M49" i="12" s="1"/>
  <c r="I48" i="12"/>
  <c r="M48" i="12"/>
  <c r="I47" i="12"/>
  <c r="M47" i="12" s="1"/>
  <c r="I46" i="12"/>
  <c r="M46" i="12"/>
  <c r="I45" i="12"/>
  <c r="M45" i="12" s="1"/>
  <c r="I44" i="12"/>
  <c r="M44" i="12"/>
  <c r="I43" i="12"/>
  <c r="M43" i="12" s="1"/>
  <c r="I42" i="12"/>
  <c r="M42" i="12"/>
  <c r="I41" i="12"/>
  <c r="M41" i="12" s="1"/>
  <c r="M50" i="12" s="1"/>
  <c r="M51" i="12" s="1"/>
  <c r="I40" i="12"/>
  <c r="M40" i="12"/>
  <c r="C49" i="12"/>
  <c r="G49" i="12" s="1"/>
  <c r="C48" i="12"/>
  <c r="G48" i="12"/>
  <c r="C47" i="12"/>
  <c r="G47" i="12" s="1"/>
  <c r="C46" i="12"/>
  <c r="G46" i="12"/>
  <c r="C45" i="12"/>
  <c r="G45" i="12" s="1"/>
  <c r="C44" i="12"/>
  <c r="G44" i="12"/>
  <c r="C43" i="12"/>
  <c r="G43" i="12" s="1"/>
  <c r="C42" i="12"/>
  <c r="G42" i="12"/>
  <c r="B49" i="12"/>
  <c r="B48" i="12"/>
  <c r="B47" i="12"/>
  <c r="B46" i="12"/>
  <c r="B45" i="12"/>
  <c r="B44" i="12"/>
  <c r="B43" i="12"/>
  <c r="B42" i="12"/>
  <c r="B41" i="12"/>
  <c r="B40" i="12"/>
  <c r="AT38" i="12"/>
  <c r="AN38" i="12"/>
  <c r="AH38" i="12"/>
  <c r="AB38" i="12"/>
  <c r="V38" i="12"/>
  <c r="P38" i="12"/>
  <c r="J38" i="12"/>
  <c r="D38" i="12"/>
  <c r="I79" i="2"/>
  <c r="I80" i="2"/>
  <c r="D36" i="5"/>
  <c r="P4" i="10"/>
  <c r="J27" i="12"/>
  <c r="B29" i="14"/>
  <c r="B9" i="17"/>
  <c r="C12" i="15"/>
  <c r="A1" i="18"/>
  <c r="O13" i="9"/>
  <c r="C25" i="12"/>
  <c r="T3" i="9"/>
  <c r="B32" i="8"/>
  <c r="B31" i="8"/>
  <c r="T9" i="9"/>
  <c r="Q8" i="9"/>
  <c r="B30" i="8"/>
  <c r="P8" i="9"/>
  <c r="O8" i="9"/>
  <c r="T8" i="9"/>
  <c r="B29" i="8"/>
  <c r="T7" i="9"/>
  <c r="B28" i="8"/>
  <c r="T6" i="9"/>
  <c r="B27" i="8"/>
  <c r="T5" i="9"/>
  <c r="S5" i="9"/>
  <c r="B26" i="8"/>
  <c r="P3" i="9"/>
  <c r="B25" i="8"/>
  <c r="W5" i="9"/>
  <c r="W4" i="9"/>
  <c r="P4" i="9"/>
  <c r="B2" i="15"/>
  <c r="W8" i="9"/>
  <c r="W3" i="9"/>
  <c r="W7" i="9"/>
  <c r="O3" i="9"/>
  <c r="W9" i="9"/>
  <c r="O9" i="9"/>
  <c r="B9" i="8"/>
  <c r="W6" i="9"/>
  <c r="P6" i="9"/>
  <c r="O6" i="9"/>
  <c r="Q5" i="9"/>
  <c r="O5" i="9"/>
  <c r="P5" i="9"/>
  <c r="Q4" i="10"/>
  <c r="B9" i="3"/>
  <c r="W10" i="9"/>
  <c r="E7" i="18"/>
  <c r="R28" i="5"/>
  <c r="G28" i="5" s="1"/>
  <c r="P23" i="5"/>
  <c r="D5" i="18"/>
  <c r="D4" i="18"/>
  <c r="Q9" i="9"/>
  <c r="P9" i="9"/>
  <c r="D6" i="18"/>
  <c r="R4" i="5"/>
  <c r="Q7" i="5"/>
  <c r="O7" i="9"/>
  <c r="Q13" i="9"/>
  <c r="Q8" i="5"/>
  <c r="F8" i="5" s="1"/>
  <c r="P8" i="5"/>
  <c r="H80" i="2" l="1"/>
  <c r="B11" i="3"/>
  <c r="A9" i="9"/>
  <c r="P3" i="5"/>
  <c r="I9" i="16" s="1"/>
  <c r="D9" i="9"/>
  <c r="R16" i="5"/>
  <c r="G16" i="5" s="1"/>
  <c r="E9" i="9"/>
  <c r="B31" i="12"/>
  <c r="D11" i="18"/>
  <c r="I8" i="18"/>
  <c r="I5" i="18"/>
  <c r="I7" i="18"/>
  <c r="I9" i="18"/>
  <c r="D10" i="18"/>
  <c r="I6" i="18"/>
  <c r="I12" i="18"/>
  <c r="I4" i="18"/>
  <c r="B9" i="9"/>
  <c r="A13" i="9"/>
  <c r="D12" i="9"/>
  <c r="D13" i="9"/>
  <c r="A7" i="9"/>
  <c r="A11" i="9"/>
  <c r="C5" i="9"/>
  <c r="S4" i="10"/>
  <c r="D11" i="9"/>
  <c r="A6" i="9"/>
  <c r="A5" i="9"/>
  <c r="E8" i="9"/>
  <c r="E5" i="9"/>
  <c r="B5" i="9"/>
  <c r="C11" i="9"/>
  <c r="Q15" i="5"/>
  <c r="F15" i="5" s="1"/>
  <c r="P21" i="5"/>
  <c r="E11" i="9"/>
  <c r="C12" i="9"/>
  <c r="Q19" i="5"/>
  <c r="F19" i="5" s="1"/>
  <c r="C13" i="9"/>
  <c r="P15" i="5"/>
  <c r="E3" i="18"/>
  <c r="C3" i="18"/>
  <c r="D3" i="18"/>
  <c r="B3" i="18"/>
  <c r="E4" i="9"/>
  <c r="E9" i="18"/>
  <c r="D10" i="9"/>
  <c r="C7" i="9"/>
  <c r="D4" i="9"/>
  <c r="D12" i="18"/>
  <c r="C3" i="9"/>
  <c r="A4" i="9"/>
  <c r="E3" i="9"/>
  <c r="B4" i="9"/>
  <c r="E7" i="9"/>
  <c r="D7" i="9"/>
  <c r="D3" i="9"/>
  <c r="P11" i="5"/>
  <c r="D8" i="18"/>
  <c r="D70" i="2"/>
  <c r="B4" i="10" s="1"/>
  <c r="B39" i="14"/>
  <c r="S50" i="12"/>
  <c r="S51" i="12" s="1"/>
  <c r="B14" i="8" s="1"/>
  <c r="G50" i="12"/>
  <c r="G51" i="12" s="1"/>
  <c r="B12" i="8" s="1"/>
  <c r="I3" i="18"/>
  <c r="I21" i="16"/>
  <c r="AE50" i="12"/>
  <c r="AE51" i="12" s="1"/>
  <c r="B16" i="8" s="1"/>
  <c r="AK50" i="12"/>
  <c r="AK51" i="12" s="1"/>
  <c r="B17" i="8" s="1"/>
  <c r="AW50" i="12"/>
  <c r="AW51" i="12" s="1"/>
  <c r="B19" i="8" s="1"/>
  <c r="W4" i="10"/>
  <c r="B17" i="3"/>
  <c r="B21" i="8"/>
  <c r="I10" i="18"/>
  <c r="I11" i="18"/>
  <c r="B32" i="12"/>
  <c r="B11" i="8"/>
  <c r="B36" i="12"/>
  <c r="BC50" i="12"/>
  <c r="BC51" i="12" s="1"/>
  <c r="B20" i="8"/>
  <c r="R19" i="5"/>
  <c r="G19" i="5" s="1"/>
  <c r="O11" i="9"/>
  <c r="P12" i="9"/>
  <c r="R8" i="5"/>
  <c r="G8" i="5" s="1"/>
  <c r="E6" i="9"/>
  <c r="B10" i="9"/>
  <c r="Q25" i="5"/>
  <c r="F25" i="5" s="1"/>
  <c r="P24" i="5"/>
  <c r="C6" i="9"/>
  <c r="B11" i="9"/>
  <c r="B8" i="9"/>
  <c r="B3" i="9"/>
  <c r="R12" i="5"/>
  <c r="Q5" i="5"/>
  <c r="F5" i="5" s="1"/>
  <c r="R5" i="5"/>
  <c r="G5" i="5" s="1"/>
  <c r="Q7" i="9"/>
  <c r="Q10" i="9"/>
  <c r="A8" i="9"/>
  <c r="Q23" i="5"/>
  <c r="F23" i="5" s="1"/>
  <c r="Q28" i="5"/>
  <c r="F28" i="5" s="1"/>
  <c r="Q6" i="5"/>
  <c r="F6" i="5" s="1"/>
  <c r="R6" i="5"/>
  <c r="G6" i="5" s="1"/>
  <c r="R3" i="5"/>
  <c r="G3" i="5" s="1"/>
  <c r="O4" i="9"/>
  <c r="P11" i="9"/>
  <c r="P7" i="5"/>
  <c r="R21" i="5"/>
  <c r="G21" i="5" s="1"/>
  <c r="E10" i="9"/>
  <c r="R25" i="5"/>
  <c r="G25" i="5" s="1"/>
  <c r="B53" i="15"/>
  <c r="A12" i="9"/>
  <c r="B35" i="14"/>
  <c r="B36" i="14"/>
  <c r="Q14" i="5"/>
  <c r="R11" i="5"/>
  <c r="G11" i="5" s="1"/>
  <c r="R23" i="5"/>
  <c r="Q12" i="9"/>
  <c r="B6" i="9"/>
  <c r="A10" i="9"/>
  <c r="R24" i="5"/>
  <c r="B12" i="9"/>
  <c r="B2" i="12"/>
  <c r="B13" i="9"/>
  <c r="P13" i="9"/>
  <c r="Q4" i="5"/>
  <c r="R22" i="5"/>
  <c r="G22" i="5" s="1"/>
  <c r="R14" i="5"/>
  <c r="Q13" i="5"/>
  <c r="B13" i="8"/>
  <c r="C8" i="9"/>
  <c r="Q22" i="5"/>
  <c r="F22" i="5" s="1"/>
  <c r="O10" i="9"/>
  <c r="R13" i="5"/>
  <c r="O12" i="9"/>
  <c r="I26" i="16" l="1"/>
  <c r="I23" i="16"/>
  <c r="I13" i="16"/>
  <c r="I15" i="16"/>
  <c r="I10" i="16"/>
  <c r="J12" i="12"/>
  <c r="I11" i="16"/>
  <c r="I19" i="16"/>
  <c r="I17" i="16"/>
  <c r="I24" i="16"/>
  <c r="I14" i="16"/>
  <c r="I6" i="16"/>
  <c r="I16" i="16"/>
  <c r="I8" i="16"/>
  <c r="I25" i="16"/>
  <c r="I22" i="16"/>
  <c r="I7" i="16"/>
  <c r="E12" i="12"/>
  <c r="I20" i="16"/>
  <c r="I18" i="16"/>
  <c r="I1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Glovian Chu</author>
  </authors>
  <commentList>
    <comment ref="J39" authorId="0" shapeId="0" xr:uid="{66FB2469-338B-4670-A6C5-FFED3F66DAA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39" authorId="0" shapeId="0" xr:uid="{B8BF8AD8-7325-477E-8398-2A816789405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39" authorId="0" shapeId="0" xr:uid="{205E55D7-A05E-4D4E-A9EC-56EC313A1BBB}">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39" authorId="0" shapeId="0" xr:uid="{0D29E6EB-DD2C-4B7C-9337-30A67687941B}">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39" authorId="0" shapeId="0" xr:uid="{ACE2A7A8-2369-4B95-AB1F-EC575F49C5D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39" authorId="0" shapeId="0" xr:uid="{B58018A3-7A21-45F7-8449-7ED7D55C871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39" authorId="0" shapeId="0" xr:uid="{EBC1CFEC-5464-4520-9BB8-3A00DE5FE67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39" authorId="0" shapeId="0" xr:uid="{0F07EAA9-F0B1-41E0-A029-360F1406F186}">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39" authorId="0" shapeId="0" xr:uid="{0B50DA5E-45DB-440F-8386-06D50C9FABE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39" authorId="0" shapeId="0" xr:uid="{8497FA75-3E34-46D9-8DF2-35F2E079864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39" authorId="0" shapeId="0" xr:uid="{90236B2E-815E-4D4E-9418-1A7B98D3744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39" authorId="0" shapeId="0" xr:uid="{C0275AF3-AF44-40DC-8E07-995B09441BC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39" authorId="0" shapeId="0" xr:uid="{38F4B05C-5C9A-4AA6-B622-19DAC930904B}">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0" authorId="0" shapeId="0" xr:uid="{2C29216B-177D-4010-A39F-F2FBDD42378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0" authorId="0" shapeId="0" xr:uid="{BDD5935B-E3AD-4199-8DE4-79100121F2F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0" authorId="0" shapeId="0" xr:uid="{53606BF3-9C6B-4D1A-9EE0-3F3FF1C11C4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0" authorId="0" shapeId="0" xr:uid="{82565772-8C50-4649-9C75-96E024EC914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0" authorId="0" shapeId="0" xr:uid="{B769AFFC-421F-49AB-AE28-8ED731CE0524}">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0" authorId="0" shapeId="0" xr:uid="{954CD42D-D358-4596-BC7C-6B813AB7B54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0" authorId="0" shapeId="0" xr:uid="{13B85EA8-D0D4-416A-9479-EBFADFB238B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0" authorId="0" shapeId="0" xr:uid="{8516B410-7D4B-4CC9-8583-5BCC9D637B76}">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0" authorId="0" shapeId="0" xr:uid="{98710213-D9CE-4323-B126-CAE75E975D8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0" authorId="0" shapeId="0" xr:uid="{1350A150-B442-4E9A-A1DF-C0DA659AAF84}">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0" authorId="0" shapeId="0" xr:uid="{843529F4-9E47-420F-A594-BD6C9650969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0" authorId="0" shapeId="0" xr:uid="{0F6D9C39-7B5E-4409-883D-03921AAAD09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0" authorId="0" shapeId="0" xr:uid="{7568777C-1CE2-4C15-8ED2-9F82A7A325E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1" authorId="0" shapeId="0" xr:uid="{20D25140-DAC3-466D-B0F3-610F272EDF4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1" authorId="0" shapeId="0" xr:uid="{AA0309C8-4D5E-4389-BC74-5E50BAD7FE0F}">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1" authorId="0" shapeId="0" xr:uid="{70715E7B-9685-411E-9FE8-E39C1027456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1" authorId="0" shapeId="0" xr:uid="{DC4B18A1-1D18-4FD9-8ECF-40FBA3B892B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1" authorId="0" shapeId="0" xr:uid="{87891542-69BF-41B3-9F5D-CF9909CD695A}">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1" authorId="0" shapeId="0" xr:uid="{FA6B1524-1277-4456-893D-14A9F3C4348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1" authorId="0" shapeId="0" xr:uid="{43B65F41-003E-4EDE-8508-5DF46818A62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1" authorId="0" shapeId="0" xr:uid="{17C70220-AA2E-48D2-BEFC-655FC54B0F73}">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1" authorId="0" shapeId="0" xr:uid="{10A3602A-070E-4000-97FB-E80570F4B47B}">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1" authorId="0" shapeId="0" xr:uid="{8ACFC538-99AE-45B5-A08B-F425E970C28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1" authorId="0" shapeId="0" xr:uid="{98A6C91E-DE88-4940-9CB9-F7FA9E5B3C6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1" authorId="0" shapeId="0" xr:uid="{81B0676B-92C0-433B-8E2A-DA494CEF850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1" authorId="0" shapeId="0" xr:uid="{28FCBED1-0F19-4FA5-AA07-12629B5EEF3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2" authorId="0" shapeId="0" xr:uid="{EAFA9A3B-AAD2-4E20-8E38-5E2E7DD0D68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2" authorId="0" shapeId="0" xr:uid="{F0135855-365A-44E2-AEFF-9608F58FEE7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2" authorId="0" shapeId="0" xr:uid="{627425B6-01D5-4CFF-BC3F-28CFBBB5DEF8}">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2" authorId="0" shapeId="0" xr:uid="{D4883F5C-8320-40AA-8B68-CB2AC255595D}">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2" authorId="0" shapeId="0" xr:uid="{68D755C3-C8F5-48B5-A2E6-7CEC37571C1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2" authorId="0" shapeId="0" xr:uid="{97263F3A-1AE0-450C-A134-AD26A3311F2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2" authorId="0" shapeId="0" xr:uid="{BE2A8A62-9C7B-4C41-9B60-BC83223E2C2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2" authorId="0" shapeId="0" xr:uid="{F123DB23-A479-4C75-BAAA-7F8818146128}">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2" authorId="0" shapeId="0" xr:uid="{99591DAB-B782-4294-98B4-15876AA3BD18}">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2" authorId="0" shapeId="0" xr:uid="{6B202EB7-B987-428B-88BD-4A30DA2E7D4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2" authorId="0" shapeId="0" xr:uid="{2A3893B9-6C00-4AC6-A11C-5C49D2DA81F3}">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2" authorId="0" shapeId="0" xr:uid="{E4EA1E96-BCFC-472F-89FC-DD9D40BCB74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2" authorId="0" shapeId="0" xr:uid="{5F72AF9C-FA96-44B1-839C-64ACECB9A2E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3" authorId="0" shapeId="0" xr:uid="{161798B0-5D87-40EB-82E0-1F9EB918B6FA}">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3" authorId="0" shapeId="0" xr:uid="{412186D7-21FA-47B8-B5B9-C5C31243982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3" authorId="0" shapeId="0" xr:uid="{D0F61F79-3DF9-437D-AE16-787FB4A7B8B8}">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3" authorId="0" shapeId="0" xr:uid="{F1A63C64-23A4-4C88-AAB5-76B1DD214CAE}">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3" authorId="0" shapeId="0" xr:uid="{5C7CF77C-EC76-4859-9814-901E43A75AD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3" authorId="0" shapeId="0" xr:uid="{F950BA6C-9B3D-4937-BBBF-15ED7A41642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3" authorId="0" shapeId="0" xr:uid="{FEE6AAE2-18F3-44F3-BD71-F0E7D6A87AD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3" authorId="0" shapeId="0" xr:uid="{371479B7-2F70-442C-AECD-548A777C6CFD}">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3" authorId="0" shapeId="0" xr:uid="{C45D251A-A587-45FF-92DA-8D7FCD34D18F}">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3" authorId="0" shapeId="0" xr:uid="{F98B1CD6-1C0B-4F29-AB5F-BFB9E1B6B124}">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3" authorId="0" shapeId="0" xr:uid="{021F163C-3FE3-458F-8357-C701332452D3}">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3" authorId="0" shapeId="0" xr:uid="{98402FDE-CDDB-44F4-8A58-99306377F91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3" authorId="0" shapeId="0" xr:uid="{3C45B918-FE43-4F2F-9D70-8DAA563043D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4" authorId="0" shapeId="0" xr:uid="{9E38D960-6CD3-4C2D-B83A-42EF4B6932AF}">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4" authorId="0" shapeId="0" xr:uid="{998EF2E0-2F1D-4760-B14A-6DF1825D045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4" authorId="0" shapeId="0" xr:uid="{19DE5A27-8919-4191-98BB-4F4A925852E3}">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4" authorId="0" shapeId="0" xr:uid="{5C996D63-0D18-4E29-8305-5581E826A7F6}">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4" authorId="0" shapeId="0" xr:uid="{A3EAD15F-0782-43DD-B3E4-CCD1C783A45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4" authorId="0" shapeId="0" xr:uid="{B3575C22-B503-42E4-80A7-3BC0889588AF}">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4" authorId="0" shapeId="0" xr:uid="{F0F55F9F-846F-4869-93DB-54A6B26DBE6D}">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4" authorId="0" shapeId="0" xr:uid="{D57023F2-D158-4AE6-9601-8B7DF0160C7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4" authorId="0" shapeId="0" xr:uid="{8D59A38D-1022-4936-846E-42E098957D7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4" authorId="0" shapeId="0" xr:uid="{6E6A6F37-27DF-4550-A5CE-C587A1D0A94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4" authorId="0" shapeId="0" xr:uid="{1E4C786D-43A6-495F-9345-D9818F25EE0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4" authorId="0" shapeId="0" xr:uid="{02FA1400-457F-4D29-B2C0-CFC2CC567C7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4" authorId="0" shapeId="0" xr:uid="{3FEDDBD3-DF52-4ADF-91BF-B7CADFC1CC1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5" authorId="0" shapeId="0" xr:uid="{619FEDA1-6382-4E8D-9435-AD8B5924A998}">
      <text>
        <r>
          <rPr>
            <sz val="9"/>
            <color indexed="81"/>
            <rFont val="Tahoma"/>
            <family val="2"/>
          </rPr>
          <t>Cancellation categories include:
1. Non-payment of fees
2. Chronic non-attendance
3. Repeated failure to comply with service policies and procedures Cancellation categories include:
1. Non-payment of fees
2. Chronic non-attendance
3. Repeated failure to comply with service policies and procedures - provide details
4. Other - provide details- provide details
4. Other - provide details</t>
        </r>
      </text>
    </comment>
    <comment ref="U45" authorId="0" shapeId="0" xr:uid="{E8916F57-7029-4403-8288-30BC662FAACD}">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5" authorId="0" shapeId="0" xr:uid="{7E51B391-A767-4A81-A78A-048B818F333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5" authorId="0" shapeId="0" xr:uid="{8E772C05-EDC0-49A4-ADE4-61CBAA788483}">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5" authorId="0" shapeId="0" xr:uid="{78C3D9CE-4238-4D72-BC0E-BEF1CF50268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5" authorId="0" shapeId="0" xr:uid="{631EA687-8ACC-46DD-9BD1-EAD237AD847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5" authorId="0" shapeId="0" xr:uid="{004F5BB9-2ABF-434C-BB08-FADD6586BC26}">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5" authorId="0" shapeId="0" xr:uid="{28C4DE49-EE96-4401-89FA-7E0EF156712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5" authorId="0" shapeId="0" xr:uid="{D75ECED9-2F4D-4E1E-BF45-D1B88A2D52DA}">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5" authorId="0" shapeId="0" xr:uid="{98CFC138-6C5E-4C0A-9846-5C8C340DE82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5" authorId="0" shapeId="0" xr:uid="{9BFBBBA7-8281-4BC2-859B-97E04979131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5" authorId="0" shapeId="0" xr:uid="{D72A9B04-7C62-4F75-9105-7B685113E9EA}">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5" authorId="0" shapeId="0" xr:uid="{13EA38B8-A232-4F91-B160-3E6C3C769A30}">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6" authorId="0" shapeId="0" xr:uid="{22DE8A90-35C1-4FD7-83FC-1DC58058092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6" authorId="0" shapeId="0" xr:uid="{B0CBF25B-3E4E-48B9-BD7B-99F4082C908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6" authorId="0" shapeId="0" xr:uid="{C7584CA8-F51A-4FA7-9ABB-E033DAB1E1C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6" authorId="0" shapeId="0" xr:uid="{D0CED246-4878-4AE4-B6EB-C7CBA5973388}">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6" authorId="0" shapeId="0" xr:uid="{967AAE4A-3489-4DA5-A275-F01F2451C6F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6" authorId="0" shapeId="0" xr:uid="{97AE59D4-5072-4A8B-8A7A-ACEE55AD486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6" authorId="0" shapeId="0" xr:uid="{2D8F74F9-C1A3-4C56-A162-86630CBC8EDE}">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6" authorId="0" shapeId="0" xr:uid="{9A2763CB-FF64-4E8E-84E8-4AD54255679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6" authorId="0" shapeId="0" xr:uid="{9C701946-4FFB-4AE6-98A7-B469DA638EBF}">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6" authorId="0" shapeId="0" xr:uid="{0D3FF1D9-7F12-4329-94ED-8FABFBF919B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6" authorId="0" shapeId="0" xr:uid="{2424F7C5-B336-4520-BF98-799CF08AE4C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6" authorId="0" shapeId="0" xr:uid="{5351137F-2387-41DE-9B65-07CDDF43F1F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6" authorId="0" shapeId="0" xr:uid="{56CD0D07-4345-4A00-AD01-7E19C256EF7E}">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7" authorId="0" shapeId="0" xr:uid="{E19C88B3-8E13-4FE5-B9E9-8DEC1337704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7" authorId="0" shapeId="0" xr:uid="{041433B5-9965-4EAB-8A41-89F3A3C2D0C6}">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7" authorId="0" shapeId="0" xr:uid="{E08F82E6-1F75-4177-A40F-F4966E729CF8}">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7" authorId="0" shapeId="0" xr:uid="{4450BFDE-D943-4081-A21C-4567E518E39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7" authorId="0" shapeId="0" xr:uid="{43692DD2-5826-4BFD-856A-C37CD36B0703}">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7" authorId="0" shapeId="0" xr:uid="{EA268F69-7813-44C7-B3A8-9B73BFD4B94D}">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7" authorId="0" shapeId="0" xr:uid="{E2C317D3-DD3C-4C06-90DB-0C0BCEC804EB}">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7" authorId="0" shapeId="0" xr:uid="{8B8DF53D-F10D-4984-8041-2CCC2DAB1F5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7" authorId="0" shapeId="0" xr:uid="{131EEB96-0FD9-4F1E-894D-0832452A1A9F}">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7" authorId="0" shapeId="0" xr:uid="{6BB502BD-FBF8-42C2-AD1E-A97F964DBB7E}">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7" authorId="0" shapeId="0" xr:uid="{F9EACC83-ACC4-4FCF-999D-A04E8D228561}">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7" authorId="0" shapeId="0" xr:uid="{E2650FAD-2343-4372-B11E-81846FC8841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7" authorId="0" shapeId="0" xr:uid="{0AA7BC28-969F-4016-8CA5-88B9EF92BBD2}">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J48" authorId="0" shapeId="0" xr:uid="{9D450EE2-F905-4CE6-9991-65CF56E3E1B6}">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U48" authorId="0" shapeId="0" xr:uid="{AF01B9DD-B2DF-4A15-A92B-9B56A27E084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F48" authorId="0" shapeId="0" xr:uid="{8F9C12E2-C91D-4E6A-9117-84551838E0A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AQ48" authorId="0" shapeId="0" xr:uid="{608C387B-DA5C-4442-97AA-89EE48D7C909}">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B48" authorId="0" shapeId="0" xr:uid="{8D948E68-3A32-460D-A778-A1AB0F45D4EE}">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M48" authorId="0" shapeId="0" xr:uid="{DB6CD2BF-9059-4801-A0B1-A1AB39CAFB33}">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BX48" authorId="0" shapeId="0" xr:uid="{37DA6591-B7BF-4F57-9B36-4D5EEBAFF6AD}">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I48" authorId="0" shapeId="0" xr:uid="{5025DD47-40AD-46D4-B35B-4479F7B74F2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CT48" authorId="0" shapeId="0" xr:uid="{3A080D06-BB01-401D-9693-DD4732385DC5}">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E48" authorId="0" shapeId="0" xr:uid="{B3B47F46-7FA3-4924-9221-151689C441BC}">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DP48" authorId="0" shapeId="0" xr:uid="{1148C2A4-E23D-4DAE-B93D-408410390D17}">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A48" authorId="0" shapeId="0" xr:uid="{F5BD285A-8654-4A87-9F8A-2F1FB66019E6}">
      <text>
        <r>
          <rPr>
            <sz val="9"/>
            <color indexed="81"/>
            <rFont val="Tahoma"/>
            <family val="2"/>
          </rPr>
          <t>Cancellation categories include:
1. Non-payment of fees
2. Chronic non-attendance
3. Repeated failure to comply with service policies and procedures - provide details
4. Other - provide details</t>
        </r>
      </text>
    </comment>
    <comment ref="EL48" authorId="0" shapeId="0" xr:uid="{B98C9587-D074-4361-AD71-7EA2222735FE}">
      <text>
        <r>
          <rPr>
            <sz val="9"/>
            <color indexed="81"/>
            <rFont val="Tahoma"/>
            <family val="2"/>
          </rPr>
          <t>Cancellation categories include:
1. Non-payment of fees
2. Chronic non-attendance
3. Repeated failure to comply with service policies and procedures - provide details
4. Other - provide details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<sst xmlns="http://schemas.openxmlformats.org/spreadsheetml/2006/main" count="749" uniqueCount="277">
  <si>
    <t>Instructions</t>
  </si>
  <si>
    <t>When all else fails please read the following instructions</t>
  </si>
  <si>
    <t>Instructions for Multiple Kindergarten entries</t>
  </si>
  <si>
    <t>This collection instrument allows data to be  entered to validate the previous term enrolment information (see tab Kindy data entry) to access the data collection please "click" on the following hyperlink</t>
  </si>
  <si>
    <t>Kindy data entry</t>
  </si>
  <si>
    <t xml:space="preserve">You will need to complete all details in the spreadsheet.  For ease of operation many cells have a drop down list for your assistance. </t>
  </si>
  <si>
    <t>Step 1 select your Authority , proceed to "Select Kindergarten" drop down list and select Kindergarten.  Continue to add Kindergartens for your Authority. Complete all sections providing details for  the previous term.</t>
  </si>
  <si>
    <r>
      <t xml:space="preserve">The following instructions relate to the population of children numbers:
Step 1. Enter the number of children enrolled for the full term in </t>
    </r>
    <r>
      <rPr>
        <b/>
        <sz val="11"/>
        <color theme="1"/>
        <rFont val="Arial Narrow"/>
        <family val="2"/>
      </rPr>
      <t>row 27</t>
    </r>
    <r>
      <rPr>
        <sz val="11"/>
        <color theme="1"/>
        <rFont val="Arial Narrow"/>
        <family val="2"/>
      </rPr>
      <t xml:space="preserve"> (i.e. full-time enrolments)
Step 2. Select whether or not there were children not enrolled for the full term in </t>
    </r>
    <r>
      <rPr>
        <b/>
        <sz val="11"/>
        <color theme="1"/>
        <rFont val="Arial Narrow"/>
        <family val="2"/>
      </rPr>
      <t>row 35</t>
    </r>
    <r>
      <rPr>
        <sz val="11"/>
        <color theme="1"/>
        <rFont val="Arial Narrow"/>
        <family val="2"/>
      </rPr>
      <t xml:space="preserve">
Step 3. If 'Yes', enter the number of children not enrolled for the full term in the blue box in </t>
    </r>
    <r>
      <rPr>
        <b/>
        <sz val="11"/>
        <color theme="1"/>
        <rFont val="Arial Narrow"/>
        <family val="2"/>
      </rPr>
      <t>row 37</t>
    </r>
    <r>
      <rPr>
        <sz val="11"/>
        <color theme="1"/>
        <rFont val="Arial Narrow"/>
        <family val="2"/>
      </rPr>
      <t xml:space="preserve">
Step 4. Enter details of those children (e.g. indigenous background and QKFS Plus eligibility etc.) in </t>
    </r>
    <r>
      <rPr>
        <b/>
        <sz val="11"/>
        <color theme="1"/>
        <rFont val="Arial Narrow"/>
        <family val="2"/>
      </rPr>
      <t>row 39 to 48</t>
    </r>
    <r>
      <rPr>
        <sz val="11"/>
        <color theme="1"/>
        <rFont val="Arial Narrow"/>
        <family val="2"/>
      </rPr>
      <t xml:space="preserve">
Step 5. The total number of eligible funded FTE children is the sum of </t>
    </r>
    <r>
      <rPr>
        <b/>
        <sz val="11"/>
        <color theme="1"/>
        <rFont val="Arial Narrow"/>
        <family val="2"/>
      </rPr>
      <t>row 27 and 39 to 48</t>
    </r>
  </si>
  <si>
    <r>
      <t xml:space="preserve">For further information about QKFS Plus to help completing </t>
    </r>
    <r>
      <rPr>
        <b/>
        <sz val="11"/>
        <color theme="1"/>
        <rFont val="Arial Narrow"/>
        <family val="2"/>
      </rPr>
      <t>row 29 to 34 and 39 to 48</t>
    </r>
    <r>
      <rPr>
        <sz val="11"/>
        <color theme="1"/>
        <rFont val="Arial Narrow"/>
        <family val="2"/>
      </rPr>
      <t xml:space="preserve">, please refer to the following link to the QKFS Guidelines </t>
    </r>
  </si>
  <si>
    <t>QKFS Guidelines</t>
  </si>
  <si>
    <t>When all details have been entered, confirm details are correct on the Statutory Declaration, see tab Stat Dec, "click" on the following hyperlink to view Statutory Declaration</t>
  </si>
  <si>
    <t>Statutory Declaration</t>
  </si>
  <si>
    <t>Print, sign and scan the Statutory Declaration.</t>
  </si>
  <si>
    <t>Forward the data collection template and the scanned Statutory Declaration to QCEC at</t>
  </si>
  <si>
    <t>emilyw@qcec.catholic.edu.au</t>
  </si>
  <si>
    <t>This collection instrument allows data to be  entered to provide details of anticipated enrolments and to validate the previous term's enrolment information, (see tab Forecast &amp; Previous data entry) to access the data collection instrument please "click" on the following hyperlink</t>
  </si>
  <si>
    <t>Forecast &amp; previous data entry</t>
  </si>
  <si>
    <t>Step 1 select your Authority , proceed to "Select Kindergarten" drop down list and select Kindergarten.  Continue to add Kindergartens for your Authority. Complete all sections providing details for the forecast semester.</t>
  </si>
  <si>
    <t>Proceed to step 2 and complete all details for the previous term actual enrolments</t>
  </si>
  <si>
    <t>Please note; when completing details for the number of triplets include 3 members of the triplets as each child is provided an additional subsidy</t>
  </si>
  <si>
    <t>When all details have been entered, confirm details are correct on the Statutory Declaration, see tab Stat Dec (Agency Kindys), "click" on the following hyperlink to view Statutory Declaration</t>
  </si>
  <si>
    <t>datacollections @qcec.catholic.edu.au</t>
  </si>
  <si>
    <t>Year</t>
  </si>
  <si>
    <t>Semester</t>
  </si>
  <si>
    <t>Term</t>
  </si>
  <si>
    <t>Authority</t>
  </si>
  <si>
    <t>State Number</t>
  </si>
  <si>
    <t>Kindergarten</t>
  </si>
  <si>
    <t>No of programs</t>
  </si>
  <si>
    <t>Full Time Enrolments</t>
  </si>
  <si>
    <t xml:space="preserve">Number of Health Care Card(HCC) holders </t>
  </si>
  <si>
    <t xml:space="preserve">Number of Sets of Triplets </t>
  </si>
  <si>
    <t>QKFS Plus subsidy criteria</t>
  </si>
  <si>
    <t>Select your Delegated Catholic Agency</t>
  </si>
  <si>
    <t>Brisbane</t>
  </si>
  <si>
    <r>
      <t>Please enter data in</t>
    </r>
    <r>
      <rPr>
        <b/>
        <sz val="20"/>
        <color rgb="FF0033CC"/>
        <rFont val="Arial Narrow"/>
        <family val="2"/>
      </rPr>
      <t xml:space="preserve"> BLUE</t>
    </r>
    <r>
      <rPr>
        <b/>
        <sz val="20"/>
        <color rgb="FFFF0000"/>
        <rFont val="Arial Narrow"/>
        <family val="2"/>
      </rPr>
      <t xml:space="preserve"> boxes only</t>
    </r>
  </si>
  <si>
    <t>Validation</t>
  </si>
  <si>
    <t>Date range</t>
  </si>
  <si>
    <t>From</t>
  </si>
  <si>
    <t>To</t>
  </si>
  <si>
    <t>Select Kindergartens from the boxes below</t>
  </si>
  <si>
    <t>Select Kindergarten</t>
  </si>
  <si>
    <t>QGrants Beneficiary ID</t>
  </si>
  <si>
    <t>No. of programs</t>
  </si>
  <si>
    <t>Number of fully qualified Early Childhood Teachers (ECTs)</t>
  </si>
  <si>
    <t>Number of staff working towards Early Childhood Teachers (ECTs) qualified by December 2022</t>
  </si>
  <si>
    <t>Number of staff working towards Early Childhood Teachers (ECTs) NOT qualified by December 2022</t>
  </si>
  <si>
    <t>Was any teacher absent for a period of 10 consecutive days</t>
  </si>
  <si>
    <t>Enter the number of children receiving a Transition Statement generated from the QCAA portal</t>
  </si>
  <si>
    <t>Enter the number of children receiving a Transition Statement where parental consent was not provided for the statement</t>
  </si>
  <si>
    <t>Enter the number of children enrolled from 4/10/2022 until the 11/11/2022</t>
  </si>
  <si>
    <t>Enter the actual hours attended by children enrolled for the full term</t>
  </si>
  <si>
    <t>Background</t>
  </si>
  <si>
    <t>QKFS Plus Eligible (includes ATSI, Refugee or Asylum Seeker, HCC, Triplets)</t>
  </si>
  <si>
    <t>Hours Enrolled</t>
  </si>
  <si>
    <t>FTE</t>
  </si>
  <si>
    <t>Actual hours attended</t>
  </si>
  <si>
    <t>Kindergarten aged children with enrolment cancelled by the service</t>
  </si>
  <si>
    <t>Reason for cancellation</t>
  </si>
  <si>
    <t>Date of enrolment</t>
  </si>
  <si>
    <t>Date of cancellation</t>
  </si>
  <si>
    <t>Eligible funded FTE children</t>
  </si>
  <si>
    <t>Number of programs</t>
  </si>
  <si>
    <t>Forecast eligible enrolments</t>
  </si>
  <si>
    <t>Forecast number of Refugee and Asylum Seeker enrolments</t>
  </si>
  <si>
    <t>Forecast number of Aboriginal and Torres Strait Islander enrolments</t>
  </si>
  <si>
    <t>Forecast number of other QKFS Plus enrolments</t>
  </si>
  <si>
    <t>Forecast Kindy Plus enrolments</t>
  </si>
  <si>
    <t>* Only count each child once using the most relevant of the three categories below</t>
  </si>
  <si>
    <t>Number of children who have a diagnosed or suspected disability from a recognised specialist or an appropriate medical practitioner in one of the six categories</t>
  </si>
  <si>
    <t>Autism Spectrum Disorder (ASD)</t>
  </si>
  <si>
    <t>Hearing Impairment (HI)</t>
  </si>
  <si>
    <t>Intellectual Disability (ID)</t>
  </si>
  <si>
    <t>Physical Impairment (PI)</t>
  </si>
  <si>
    <t>Speech-Language Impairment (SLI)</t>
  </si>
  <si>
    <t>Vision Impairment (VI)</t>
  </si>
  <si>
    <t>Number of children who are participating in an Early Childhood Development Program (ECDP) or service that is registered and active on the department's Adjustment Information Management System (AIMS) in one of the six disability categories above.</t>
  </si>
  <si>
    <t>Number of children who have been identified via their IEP as requiring additional assistance due to underlying long-term conditions/impairments.</t>
  </si>
  <si>
    <t>Total number of children in the above 3 categories</t>
  </si>
  <si>
    <t>Oaths Act 1867</t>
  </si>
  <si>
    <t>QUEENSLAND</t>
  </si>
  <si>
    <t>TO WIT</t>
  </si>
  <si>
    <t>I,</t>
  </si>
  <si>
    <t>of</t>
  </si>
  <si>
    <t>in the State of Queensland</t>
  </si>
  <si>
    <t>do solemnly and sincerely declare that</t>
  </si>
  <si>
    <t>And I make this solemn declaration conscientiously believing the same to be true, and by virtue of the</t>
  </si>
  <si>
    <t>provisions of the Oaths Act 1867.</t>
  </si>
  <si>
    <t>Signature of declarant/deponent</t>
  </si>
  <si>
    <t>Taken and declared before me at</t>
  </si>
  <si>
    <t>This</t>
  </si>
  <si>
    <t xml:space="preserve">day of </t>
  </si>
  <si>
    <t>A Justice of the</t>
  </si>
  <si>
    <t>Peace/Commissioner for</t>
  </si>
  <si>
    <t>Declarations.</t>
  </si>
  <si>
    <t xml:space="preserve">Individual </t>
  </si>
  <si>
    <t>Multiple</t>
  </si>
  <si>
    <t xml:space="preserve"> Max student numbers</t>
  </si>
  <si>
    <t>No. of Units</t>
  </si>
  <si>
    <t>Calculator</t>
  </si>
  <si>
    <t>Individual</t>
  </si>
  <si>
    <t>Health Care Card</t>
  </si>
  <si>
    <t xml:space="preserve">Semester </t>
  </si>
  <si>
    <t xml:space="preserve">Term </t>
  </si>
  <si>
    <t>Public holidays</t>
  </si>
  <si>
    <t>9 Jul, 2012</t>
  </si>
  <si>
    <t>21 Sep, 2012</t>
  </si>
  <si>
    <t xml:space="preserve">8 Oct, 2012 </t>
  </si>
  <si>
    <t>7 Dec, 2012</t>
  </si>
  <si>
    <t>Timeframe</t>
  </si>
  <si>
    <t>29 Jan, 2013</t>
  </si>
  <si>
    <t>28 Mar, 2013</t>
  </si>
  <si>
    <t>15 Apr, 2013</t>
  </si>
  <si>
    <t>21 Jun, 2013</t>
  </si>
  <si>
    <t>8 Jul, 2013</t>
  </si>
  <si>
    <t>20 Sep, 2013</t>
  </si>
  <si>
    <t>Change these dates only, check the term dates are correct</t>
  </si>
  <si>
    <t>8 Oct, 2013</t>
  </si>
  <si>
    <t>6 Dec, 2013</t>
  </si>
  <si>
    <t>Enter projected year, Semester and term</t>
  </si>
  <si>
    <t>Individual Kindy</t>
  </si>
  <si>
    <t>Diocesan Group Kindy's</t>
  </si>
  <si>
    <t>From data enty sheet</t>
  </si>
  <si>
    <t>Applicable year</t>
  </si>
  <si>
    <t>Forthcoming Semester</t>
  </si>
  <si>
    <t>Forthcoming term</t>
  </si>
  <si>
    <t>Previous term</t>
  </si>
  <si>
    <t>Current Semester</t>
  </si>
  <si>
    <t>Date from</t>
  </si>
  <si>
    <t>Date to</t>
  </si>
  <si>
    <t>Worksheet</t>
  </si>
  <si>
    <t>Diocesan worksheet</t>
  </si>
  <si>
    <t>Semester_selected</t>
  </si>
  <si>
    <t>Operational units</t>
  </si>
  <si>
    <t>Students not enrolled for full term</t>
  </si>
  <si>
    <t>Teacher not present for more than 11 days</t>
  </si>
  <si>
    <t>Yes</t>
  </si>
  <si>
    <t>No</t>
  </si>
  <si>
    <t>Number of Triplets</t>
  </si>
  <si>
    <t>Please complete Steps 1 and 2.</t>
  </si>
  <si>
    <t>Select your Authority</t>
  </si>
  <si>
    <t>Forecast Eligible Enrolments</t>
  </si>
  <si>
    <t xml:space="preserve">Anticipated No. of Health Care Card(HCC) holders </t>
  </si>
  <si>
    <t xml:space="preserve">Anticipated No. of children who are triplets or greater </t>
  </si>
  <si>
    <t>STEP 2</t>
  </si>
  <si>
    <t>Kindergarten name</t>
  </si>
  <si>
    <t xml:space="preserve">Validate number of children who are triplets or greater </t>
  </si>
  <si>
    <t>Validate number of eligible enrolments</t>
  </si>
  <si>
    <t>Start date</t>
  </si>
  <si>
    <t>Finish date</t>
  </si>
  <si>
    <t>No. of weeks</t>
  </si>
  <si>
    <t>Enrolled FTE</t>
  </si>
  <si>
    <t>Anticipated number of kindergarten children</t>
  </si>
  <si>
    <t>Previous Term's number of kindergarten children</t>
  </si>
  <si>
    <t>Anticipated Full Time Enrolments</t>
  </si>
  <si>
    <t xml:space="preserve">Anticipated number of Health Care Card(HCC) holders </t>
  </si>
  <si>
    <t xml:space="preserve">Anticipated number of Sets of Triplets </t>
  </si>
  <si>
    <t>Full Time equivalent enrolments</t>
  </si>
  <si>
    <t>Actual number of HCC holders</t>
  </si>
  <si>
    <t xml:space="preserve">Actual number of Sets of Triplets </t>
  </si>
  <si>
    <t>Kindergarten names and addresses</t>
  </si>
  <si>
    <t>Province</t>
  </si>
  <si>
    <t>School with Suburb</t>
  </si>
  <si>
    <t>School Authority</t>
  </si>
  <si>
    <t>School System</t>
  </si>
  <si>
    <t>School Federal No</t>
  </si>
  <si>
    <t>School State No</t>
  </si>
  <si>
    <t>CampusSiteAddressLine1</t>
  </si>
  <si>
    <t>CampusSiteSuburb</t>
  </si>
  <si>
    <t>CampusSitePostcode</t>
  </si>
  <si>
    <t>Campus Is Active</t>
  </si>
  <si>
    <t>Campus Is Main Campus</t>
  </si>
  <si>
    <t>Federal</t>
  </si>
  <si>
    <t>State</t>
  </si>
  <si>
    <t>Queensland Catholic Education</t>
  </si>
  <si>
    <t>St John's Silkwood Community Kindergarten, SILKWOOD</t>
  </si>
  <si>
    <t>Cairns Kindergarten Authority</t>
  </si>
  <si>
    <t>Diocesan</t>
  </si>
  <si>
    <t>St John's Silkwood Community Kindergarten</t>
  </si>
  <si>
    <t>Harold Street</t>
  </si>
  <si>
    <t>SILKWOOD</t>
  </si>
  <si>
    <t>4856</t>
  </si>
  <si>
    <t>Our Lady of the Sacred Heart Kindergarten, THURSDAY ISLAND</t>
  </si>
  <si>
    <t>St Clare's school, Burdell</t>
  </si>
  <si>
    <t>Townsville Kindergarten Authority</t>
  </si>
  <si>
    <t>St Anthony's school, Deeragun</t>
  </si>
  <si>
    <t>Ryan Catholic College, Kirwin</t>
  </si>
  <si>
    <t>St Joseph's school, Mt Isa</t>
  </si>
  <si>
    <t>St Brigid's Catholic Kindergarten, Emerald</t>
  </si>
  <si>
    <t>Rockhampton Kindergarten Authority</t>
  </si>
  <si>
    <t>St Brendan's Catholic Kindergarten, Rural View</t>
  </si>
  <si>
    <t>St Joseph's Catholic  Kindergarten, Barcaldine</t>
  </si>
  <si>
    <t>St Joseph's Kindergarten</t>
  </si>
  <si>
    <t>Barcaldine</t>
  </si>
  <si>
    <t>St Joseph’s Catholic Kindergarten, BILOELA</t>
  </si>
  <si>
    <t>St Joseph’s Catholic Kindergarten, BLACKALL</t>
  </si>
  <si>
    <t>Emmanuel Kindergarten, Mackay</t>
  </si>
  <si>
    <t>St Joseph's School, Nth Rockhampton</t>
  </si>
  <si>
    <t>Our Lady of the Sacred Heart Catholic Primary Pre-Preparatory Centre, Springsure</t>
  </si>
  <si>
    <t>Springsure</t>
  </si>
  <si>
    <t>St Anthony's Catholic Kindergarten, North Rockhampton</t>
  </si>
  <si>
    <t>Our Lady of Good Counsel, Gatton</t>
  </si>
  <si>
    <t>St Anthonys school, Alexander Hills</t>
  </si>
  <si>
    <t>St Benedict's Kindergarten, Mango Hill</t>
  </si>
  <si>
    <t>St Mary's School, Beaudesert</t>
  </si>
  <si>
    <t>St Kevin's school, Benowa</t>
  </si>
  <si>
    <t>St Francis Xaviers school, Goodna</t>
  </si>
  <si>
    <t>Xavier Catholic College, Hervey Bay</t>
  </si>
  <si>
    <t>Emmaus College, Jimboomba</t>
  </si>
  <si>
    <t>Good Samaritan Kindergarten, Bli Bli</t>
  </si>
  <si>
    <t>St Joseph’s College Kindergarten, Coomera</t>
  </si>
  <si>
    <t>St Mary's School, Warwick</t>
  </si>
  <si>
    <t>Toowoomba</t>
  </si>
  <si>
    <t>Diocesan Offices</t>
  </si>
  <si>
    <t>Diocesan Authority</t>
  </si>
  <si>
    <t>Cairns</t>
  </si>
  <si>
    <t>Rockhampton</t>
  </si>
  <si>
    <t>Townsville</t>
  </si>
  <si>
    <t>Canossa Kindergarten</t>
  </si>
  <si>
    <t>Anticipated enrolments</t>
  </si>
  <si>
    <t>Past enrolments</t>
  </si>
  <si>
    <t>Qgrants Beneficary ID</t>
  </si>
  <si>
    <t>Authority selection Forecast and Previous</t>
  </si>
  <si>
    <t>Authority selection Previous</t>
  </si>
  <si>
    <t>Kindergartens</t>
  </si>
  <si>
    <t>Emmaus Kindergarten, JIMBOOMBA</t>
  </si>
  <si>
    <t>Our Lady Of Good Counsel Kindergarten, GATTON</t>
  </si>
  <si>
    <t>St Anthony's Kindergarten, ALEXANDRA HILLS</t>
  </si>
  <si>
    <t>St Benedict’s Kindergarten, MANGO HILL</t>
  </si>
  <si>
    <t>St Francis Xaviers Kindergarten,GOODNA</t>
  </si>
  <si>
    <t>St Kevin's Kindergarten, BENOWA</t>
  </si>
  <si>
    <t>St Mary's Kindergarten, BEAUDESERT</t>
  </si>
  <si>
    <t>Xavier Kindergarten, ELI WATERS</t>
  </si>
  <si>
    <t>Our Lady of the Rosary, KENMORE</t>
  </si>
  <si>
    <t>Catholic Community Kindergarten, BENTLEY PARK</t>
  </si>
  <si>
    <t>Ryan Catholic College Kindergarten, KIRWIN</t>
  </si>
  <si>
    <t>St Anthony's Kindergarten, DEERAGUN</t>
  </si>
  <si>
    <t>St Clare's Kindergarten, BURDELL</t>
  </si>
  <si>
    <t>St Joseph's Kindergarten, MT ISA</t>
  </si>
  <si>
    <t>St Michael's Kindergarten, PALM ISLAND</t>
  </si>
  <si>
    <t>Emmanuel Kindergarten, MT PLEASANT</t>
  </si>
  <si>
    <t>Our Lady of the Sacred Heart Catholic Kindergarten, SPRINGSURE</t>
  </si>
  <si>
    <t>St Brendan's Catholic Kindergarten, RURAL VIEW</t>
  </si>
  <si>
    <t>St Brigid's Catholic Kindergarten, EMERALD</t>
  </si>
  <si>
    <t>St Francis Xavier Catholic Kindergarten, MACKAY</t>
  </si>
  <si>
    <t>St Joseph's Kindergarten, NTH ROCKHAMPTON</t>
  </si>
  <si>
    <t>St Joseph's Kindergarten, BUNDABERG</t>
  </si>
  <si>
    <t>St Anthony's Catholic Kindergarten, NTH ROCKHAMPTON</t>
  </si>
  <si>
    <t>St John’s Kindergarten, ROMA</t>
  </si>
  <si>
    <t>St Mary's Kindergarten, WARWICK</t>
  </si>
  <si>
    <t>Title</t>
  </si>
  <si>
    <t>Campus Is Kindergarten: Y</t>
  </si>
  <si>
    <t>Campus Is Kindergarten</t>
  </si>
  <si>
    <t>School Sector</t>
  </si>
  <si>
    <t>suburb</t>
  </si>
  <si>
    <t>Y</t>
  </si>
  <si>
    <t>Our Lady Of The Sacred Heart School Pre-Preparatory Centre, SPRINGSURE</t>
  </si>
  <si>
    <t>Centacare Brisbane</t>
  </si>
  <si>
    <t>St Francis Xavier's Kindergarten, GOODNA</t>
  </si>
  <si>
    <t>St Joseph's Catholic Primary School Pre-Preparatory Centre, BARCALDINE</t>
  </si>
  <si>
    <t>St Joseph’s Catholic Pre-preparatory Centre, BILOELA</t>
  </si>
  <si>
    <t>St Joseph’s Catholic Pre-preparatory Centre, BLACKALL</t>
  </si>
  <si>
    <t>St Joseph's Kindergarten, NORTH ROCKHAMPTON</t>
  </si>
  <si>
    <t>St Mary MacKillop Kindergartens</t>
  </si>
  <si>
    <t>St Joseph's Kindergarten, NORTH WARD</t>
  </si>
  <si>
    <t>Ryan Catholic College Kindergaten, KIRWAN</t>
  </si>
  <si>
    <t>St Joseph's Kindergarten, MOUNT ISA</t>
  </si>
  <si>
    <t>Emmanuel Kindergarten, MOUNT PLEASANT</t>
  </si>
  <si>
    <t>Emmaus College Kindergarten, JIMBOOMBA</t>
  </si>
  <si>
    <t>Xavier College Kindergarten, ELI WATERS</t>
  </si>
  <si>
    <r>
      <rPr>
        <sz val="11"/>
        <color theme="1"/>
        <rFont val="Arial Narrow"/>
        <family val="2"/>
      </rPr>
      <t xml:space="preserve"> - </t>
    </r>
    <r>
      <rPr>
        <sz val="11"/>
        <color theme="1"/>
        <rFont val="Arial Narrow"/>
        <family val="2"/>
      </rPr>
      <t>1</t>
    </r>
    <r>
      <rPr>
        <sz val="11"/>
        <color theme="1"/>
        <rFont val="Arial Narrow"/>
        <family val="2"/>
      </rPr>
      <t xml:space="preserve"> - </t>
    </r>
  </si>
  <si>
    <t xml:space="preserve">Single Kindergarten data entry form for term </t>
  </si>
  <si>
    <t>On completion, sign the Statutory Declaration and forward to your Delegated Catholic Agency</t>
  </si>
  <si>
    <t xml:space="preserve">Confirm number of children who are triplets or greater </t>
  </si>
  <si>
    <t>Confirm number of eligible enrolments</t>
  </si>
  <si>
    <t>Eligible funded FTE students</t>
  </si>
  <si>
    <t xml:space="preserve">AND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</si>
</sst>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
    <numFmt numFmtId="165" formatCode="0.0"/>
    <numFmt numFmtId="166" formatCode="dd/mm/yyyy"/>
    <numFmt numFmtId="167" formatCode="d\ mmm\,\ yyyy"/>
    <numFmt numFmtId="168" formatCode="[$-C09]d\ mmmm\ yyyy;@"/>
  </numFmts>
  <fonts count="39" x14ac:knownFonts="1">
    <font>
      <sz val="11"/>
      <color theme="1"/>
      <name val="Arial Narrow"/>
      <family val="2"/>
    </font>
    <font>
      <b/>
      <sz val="14"/>
      <color theme="1"/>
      <name val="Arial Narrow"/>
      <family val="2"/>
    </font>
    <font>
      <b/>
      <sz val="20"/>
      <color theme="1"/>
      <name val="Arial Narrow"/>
      <family val="2"/>
    </font>
    <font>
      <b/>
      <sz val="11"/>
      <color theme="1"/>
      <name val="Arial Narrow"/>
      <family val="2"/>
    </font>
    <font>
      <b/>
      <sz val="24"/>
      <color theme="1"/>
      <name val="Arial Narrow"/>
      <family val="2"/>
    </font>
    <font>
      <b/>
      <sz val="11"/>
      <color rgb="FFFF0000"/>
      <name val="Arial Narrow"/>
      <family val="2"/>
    </font>
    <font>
      <sz val="11"/>
      <name val="Arial Narrow"/>
      <family val="2"/>
    </font>
    <font>
      <sz val="10"/>
      <color theme="1"/>
      <name val="Tahoma"/>
      <family val="2"/>
    </font>
    <font>
      <sz val="8"/>
      <color theme="1"/>
      <name val="Tahoma"/>
      <family val="2"/>
    </font>
    <font>
      <b/>
      <u/>
      <sz val="14"/>
      <color theme="1"/>
      <name val="Tahoma"/>
      <family val="2"/>
    </font>
    <font>
      <sz val="10"/>
      <color theme="1"/>
      <name val="Arial Narrow"/>
      <family val="2"/>
    </font>
    <font>
      <b/>
      <sz val="10"/>
      <color theme="1"/>
      <name val="Arial Narrow"/>
      <family val="2"/>
    </font>
    <font>
      <b/>
      <sz val="24"/>
      <color rgb="FF0033CC"/>
      <name val="Arial Narrow"/>
      <family val="2"/>
    </font>
    <font>
      <b/>
      <sz val="18"/>
      <color theme="1"/>
      <name val="Arial Narrow"/>
      <family val="2"/>
    </font>
    <font>
      <sz val="9"/>
      <color theme="1"/>
      <name val="Tahoma"/>
      <family val="2"/>
    </font>
    <font>
      <b/>
      <sz val="14"/>
      <color rgb="FFFF0000"/>
      <name val="Arial Narrow"/>
      <family val="2"/>
    </font>
    <font>
      <sz val="9"/>
      <color theme="1"/>
      <name val="Arial Narrow"/>
      <family val="2"/>
    </font>
    <font>
      <b/>
      <sz val="20"/>
      <color rgb="FFFF0000"/>
      <name val="Arial Narrow"/>
      <family val="2"/>
    </font>
    <font>
      <sz val="10"/>
      <color theme="4" tint="0.59999389629810485"/>
      <name val="Arial Narrow"/>
      <family val="2"/>
    </font>
    <font>
      <sz val="10"/>
      <color theme="0"/>
      <name val="Arial Narrow"/>
      <family val="2"/>
    </font>
    <font>
      <b/>
      <sz val="20"/>
      <color rgb="FF0033CC"/>
      <name val="Arial Narrow"/>
      <family val="2"/>
    </font>
    <font>
      <b/>
      <sz val="10"/>
      <color rgb="FFFF0000"/>
      <name val="Arial Narrow"/>
      <family val="2"/>
    </font>
    <font>
      <sz val="11"/>
      <color rgb="FFFF0000"/>
      <name val="Arial Narrow"/>
      <family val="2"/>
    </font>
    <font>
      <sz val="14"/>
      <color theme="1"/>
      <name val="Arial Narrow"/>
      <family val="2"/>
    </font>
    <font>
      <sz val="8"/>
      <name val="Tahoma"/>
      <family val="2"/>
    </font>
    <font>
      <sz val="8"/>
      <color theme="1"/>
      <name val="Arial Narrow"/>
      <family val="2"/>
    </font>
    <font>
      <u/>
      <sz val="11"/>
      <color theme="10"/>
      <name val="Arial Narrow"/>
      <family val="2"/>
    </font>
    <font>
      <sz val="10"/>
      <color rgb="FFFF0000"/>
      <name val="Arial Narrow"/>
      <family val="2"/>
    </font>
    <font>
      <u/>
      <sz val="11"/>
      <name val="Arial Narrow"/>
      <family val="2"/>
    </font>
    <font>
      <b/>
      <sz val="24"/>
      <color theme="0"/>
      <name val="Arial Narrow"/>
      <family val="2"/>
    </font>
    <font>
      <sz val="10"/>
      <name val="Arial Narrow"/>
      <family val="2"/>
    </font>
    <font>
      <b/>
      <sz val="10"/>
      <name val="Arial Narrow"/>
      <family val="2"/>
    </font>
    <font>
      <sz val="10"/>
      <color theme="0" tint="-0.34998626667073579"/>
      <name val="Arial Narrow"/>
      <family val="2"/>
    </font>
    <font>
      <sz val="11"/>
      <color theme="0" tint="-0.34998626667073579"/>
      <name val="Arial Narrow"/>
      <family val="2"/>
    </font>
    <font>
      <sz val="9"/>
      <color theme="0" tint="-0.34998626667073579"/>
      <name val="Arial Narrow"/>
      <family val="2"/>
    </font>
    <font>
      <sz val="8"/>
      <name val="Arial Narrow"/>
      <family val="2"/>
    </font>
    <font>
      <u/>
      <sz val="11"/>
      <color theme="0"/>
      <name val="Arial Narrow"/>
      <family val="2"/>
    </font>
    <font>
      <i/>
      <sz val="11"/>
      <color theme="1"/>
      <name val="Arial Narrow"/>
      <family val="2"/>
    </font>
    <font>
      <sz val="9"/>
      <color indexed="81"/>
      <name val="Tahoma"/>
      <family val="2"/>
    </font>
  </fonts>
  <fills count="16">
    <fill>
      <patternFill patternType="none"/>
    </fill>
    <fill>
      <patternFill patternType="gray125"/>
    </fill>
    <fill>
      <patternFill patternType="solid">
        <fgColor rgb="FFFFC000"/>
        <bgColor indexed="64"/>
      </patternFill>
    </fill>
    <fill>
      <patternFill patternType="solid">
        <fgColor theme="6" tint="0.59999389629810485"/>
        <bgColor indexed="64"/>
      </patternFill>
    </fill>
    <fill>
      <patternFill patternType="solid">
        <fgColor rgb="FFBFD2E2"/>
      </patternFill>
    </fill>
    <fill>
      <patternFill patternType="solid">
        <fgColor theme="3"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4"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rgb="FFFFFF99"/>
        <bgColor indexed="64"/>
      </patternFill>
    </fill>
  </fills>
  <borders count="74">
    <border>
      <left/>
      <right/>
      <top/>
      <bottom/>
      <diagonal/>
    </border>
    <border>
      <left style="thin">
        <color rgb="FF0033CC"/>
      </left>
      <right style="thin">
        <color rgb="FF0033CC"/>
      </right>
      <top style="thin">
        <color rgb="FF0033CC"/>
      </top>
      <bottom style="thin">
        <color rgb="FF0033CC"/>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rgb="FFCCCCCC"/>
      </left>
      <right style="medium">
        <color rgb="FFCCCCCC"/>
      </right>
      <top style="medium">
        <color rgb="FFCCCCCC"/>
      </top>
      <bottom style="medium">
        <color rgb="FFCCCCCC"/>
      </bottom>
      <diagonal/>
    </border>
    <border>
      <left style="medium">
        <color rgb="FF608BB4"/>
      </left>
      <right style="medium">
        <color rgb="FF608BB4"/>
      </right>
      <top style="medium">
        <color rgb="FF608BB4"/>
      </top>
      <bottom style="medium">
        <color rgb="FF608BB4"/>
      </bottom>
      <diagonal/>
    </border>
    <border>
      <left/>
      <right/>
      <top/>
      <bottom style="medium">
        <color rgb="FF608BB4"/>
      </bottom>
      <diagonal/>
    </border>
    <border>
      <left style="thin">
        <color indexed="64"/>
      </left>
      <right style="thin">
        <color indexed="64"/>
      </right>
      <top style="thin">
        <color indexed="64"/>
      </top>
      <bottom style="thin">
        <color indexed="64"/>
      </bottom>
      <diagonal/>
    </border>
    <border>
      <left style="thin">
        <color rgb="FF0033CC"/>
      </left>
      <right/>
      <top style="thin">
        <color rgb="FF0033CC"/>
      </top>
      <bottom style="thin">
        <color rgb="FF0033CC"/>
      </bottom>
      <diagonal/>
    </border>
    <border>
      <left style="thin">
        <color rgb="FF0033CC"/>
      </left>
      <right style="thin">
        <color rgb="FF0033CC"/>
      </right>
      <top style="thin">
        <color rgb="FF0033CC"/>
      </top>
      <bottom/>
      <diagonal/>
    </border>
    <border>
      <left style="medium">
        <color rgb="FF0033CC"/>
      </left>
      <right/>
      <top style="medium">
        <color rgb="FF0033CC"/>
      </top>
      <bottom/>
      <diagonal/>
    </border>
    <border>
      <left/>
      <right/>
      <top style="medium">
        <color rgb="FF0033CC"/>
      </top>
      <bottom/>
      <diagonal/>
    </border>
    <border>
      <left/>
      <right style="medium">
        <color rgb="FF0033CC"/>
      </right>
      <top style="medium">
        <color rgb="FF0033CC"/>
      </top>
      <bottom/>
      <diagonal/>
    </border>
    <border>
      <left style="medium">
        <color rgb="FF0033CC"/>
      </left>
      <right/>
      <top/>
      <bottom/>
      <diagonal/>
    </border>
    <border>
      <left/>
      <right style="medium">
        <color rgb="FF0033CC"/>
      </right>
      <top/>
      <bottom/>
      <diagonal/>
    </border>
    <border>
      <left style="medium">
        <color rgb="FF0033CC"/>
      </left>
      <right/>
      <top/>
      <bottom style="medium">
        <color rgb="FF0033CC"/>
      </bottom>
      <diagonal/>
    </border>
    <border>
      <left/>
      <right/>
      <top/>
      <bottom style="medium">
        <color rgb="FF0033CC"/>
      </bottom>
      <diagonal/>
    </border>
    <border>
      <left/>
      <right style="medium">
        <color rgb="FF0033CC"/>
      </right>
      <top/>
      <bottom style="medium">
        <color rgb="FF0033CC"/>
      </bottom>
      <diagonal/>
    </border>
    <border>
      <left/>
      <right/>
      <top/>
      <bottom style="thin">
        <color rgb="FF0033CC"/>
      </bottom>
      <diagonal/>
    </border>
    <border>
      <left style="thin">
        <color rgb="FF0033CC"/>
      </left>
      <right style="thin">
        <color rgb="FF0033CC"/>
      </right>
      <top/>
      <bottom style="thin">
        <color rgb="FF0033CC"/>
      </bottom>
      <diagonal/>
    </border>
    <border>
      <left style="thin">
        <color rgb="FF0033CC"/>
      </left>
      <right style="thin">
        <color rgb="FF0033CC"/>
      </right>
      <top/>
      <bottom/>
      <diagonal/>
    </border>
    <border>
      <left style="thin">
        <color rgb="FF0033CC"/>
      </left>
      <right/>
      <top style="thin">
        <color rgb="FF0033CC"/>
      </top>
      <bottom/>
      <diagonal/>
    </border>
    <border>
      <left style="thin">
        <color rgb="FF0033CC"/>
      </left>
      <right/>
      <top/>
      <bottom/>
      <diagonal/>
    </border>
    <border>
      <left/>
      <right style="thin">
        <color rgb="FF0033CC"/>
      </right>
      <top style="thin">
        <color rgb="FF0033CC"/>
      </top>
      <bottom style="thin">
        <color rgb="FF0033CC"/>
      </bottom>
      <diagonal/>
    </border>
    <border>
      <left/>
      <right/>
      <top style="thin">
        <color rgb="FF0033CC"/>
      </top>
      <bottom style="thin">
        <color rgb="FF0033CC"/>
      </bottom>
      <diagonal/>
    </border>
    <border>
      <left style="medium">
        <color rgb="FF0000FF"/>
      </left>
      <right/>
      <top style="medium">
        <color rgb="FF0000FF"/>
      </top>
      <bottom/>
      <diagonal/>
    </border>
    <border>
      <left/>
      <right style="medium">
        <color rgb="FF0000FF"/>
      </right>
      <top style="medium">
        <color rgb="FF0000FF"/>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style="medium">
        <color rgb="FF0000FF"/>
      </right>
      <top/>
      <bottom style="medium">
        <color rgb="FF0000FF"/>
      </bottom>
      <diagonal/>
    </border>
    <border>
      <left style="thin">
        <color rgb="FF0033CC"/>
      </left>
      <right style="thin">
        <color rgb="FF0033CC"/>
      </right>
      <top style="thin">
        <color rgb="FF0033CC"/>
      </top>
      <bottom style="medium">
        <color rgb="FF0033CC"/>
      </bottom>
      <diagonal/>
    </border>
    <border>
      <left style="thin">
        <color indexed="64"/>
      </left>
      <right/>
      <top style="thin">
        <color indexed="64"/>
      </top>
      <bottom style="thin">
        <color indexed="64"/>
      </bottom>
      <diagonal/>
    </border>
    <border>
      <left/>
      <right/>
      <top style="medium">
        <color rgb="FF0000FF"/>
      </top>
      <bottom/>
      <diagonal/>
    </border>
    <border>
      <left/>
      <right/>
      <top/>
      <bottom style="medium">
        <color rgb="FF0000FF"/>
      </bottom>
      <diagonal/>
    </border>
    <border>
      <left style="medium">
        <color rgb="FF608BB4"/>
      </left>
      <right style="medium">
        <color rgb="FF608BB4"/>
      </right>
      <top style="medium">
        <color rgb="FF608BB4"/>
      </top>
      <bottom/>
      <diagonal/>
    </border>
    <border>
      <left style="medium">
        <color rgb="FFFF0000"/>
      </left>
      <right style="medium">
        <color rgb="FFFF0000"/>
      </right>
      <top style="medium">
        <color rgb="FFFF0000"/>
      </top>
      <bottom style="thin">
        <color rgb="FF0033CC"/>
      </bottom>
      <diagonal/>
    </border>
    <border>
      <left style="medium">
        <color rgb="FFFF0000"/>
      </left>
      <right style="medium">
        <color rgb="FFFF0000"/>
      </right>
      <top style="thin">
        <color rgb="FF0033CC"/>
      </top>
      <bottom style="medium">
        <color rgb="FFFF0000"/>
      </bottom>
      <diagonal/>
    </border>
    <border>
      <left style="medium">
        <color rgb="FFFF0000"/>
      </left>
      <right style="medium">
        <color rgb="FFFF0000"/>
      </right>
      <top style="thin">
        <color rgb="FF0033CC"/>
      </top>
      <bottom style="thin">
        <color rgb="FF0033CC"/>
      </bottom>
      <diagonal/>
    </border>
    <border>
      <left style="medium">
        <color rgb="FFFF0000"/>
      </left>
      <right style="medium">
        <color rgb="FFFF0000"/>
      </right>
      <top/>
      <bottom style="thin">
        <color rgb="FF0033CC"/>
      </bottom>
      <diagonal/>
    </border>
    <border>
      <left style="medium">
        <color rgb="FFFF0000"/>
      </left>
      <right style="medium">
        <color rgb="FFFF0000"/>
      </right>
      <top style="thin">
        <color rgb="FF0066FF"/>
      </top>
      <bottom style="thin">
        <color rgb="FF0066FF"/>
      </bottom>
      <diagonal/>
    </border>
    <border>
      <left style="medium">
        <color rgb="FFFF0000"/>
      </left>
      <right style="medium">
        <color rgb="FFFF0000"/>
      </right>
      <top style="thin">
        <color rgb="FF0033CC"/>
      </top>
      <bottom/>
      <diagonal/>
    </border>
    <border>
      <left style="medium">
        <color rgb="FFFF0000"/>
      </left>
      <right style="medium">
        <color rgb="FFFF0000"/>
      </right>
      <top style="thin">
        <color indexed="64"/>
      </top>
      <bottom style="medium">
        <color rgb="FFFF000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0033CC"/>
      </left>
      <right/>
      <top/>
      <bottom style="thin">
        <color rgb="FF0033CC"/>
      </bottom>
      <diagonal/>
    </border>
    <border>
      <left style="thin">
        <color rgb="FF0033CC"/>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0033CC"/>
      </right>
      <top style="thin">
        <color theme="0" tint="-0.34998626667073579"/>
      </top>
      <bottom style="thin">
        <color theme="0" tint="-0.34998626667073579"/>
      </bottom>
      <diagonal/>
    </border>
    <border>
      <left style="thin">
        <color rgb="FF0033CC"/>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style="thin">
        <color theme="0" tint="-0.34998626667073579"/>
      </left>
      <right style="thin">
        <color rgb="FF0033CC"/>
      </right>
      <top style="thin">
        <color theme="0" tint="-0.34998626667073579"/>
      </top>
      <bottom/>
      <diagonal/>
    </border>
    <border>
      <left style="thin">
        <color theme="0" tint="-0.34998626667073579"/>
      </left>
      <right style="thin">
        <color rgb="FF0033CC"/>
      </right>
      <top/>
      <bottom style="thin">
        <color theme="0" tint="-0.34998626667073579"/>
      </bottom>
      <diagonal/>
    </border>
    <border>
      <left style="thin">
        <color rgb="FF0033CC"/>
      </left>
      <right style="thin">
        <color rgb="FF0033CC"/>
      </right>
      <top style="hair">
        <color rgb="FF0033CC"/>
      </top>
      <bottom style="hair">
        <color rgb="FF0033CC"/>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0033CC"/>
      </left>
      <right style="thin">
        <color rgb="FF0033CC"/>
      </right>
      <top style="thin">
        <color rgb="FF0033CC"/>
      </top>
      <bottom style="thin">
        <color theme="0" tint="-0.34998626667073579"/>
      </bottom>
      <diagonal/>
    </border>
    <border>
      <left style="thin">
        <color rgb="FF0033CC"/>
      </left>
      <right style="thin">
        <color rgb="FF0033CC"/>
      </right>
      <top style="thin">
        <color theme="0" tint="-0.34998626667073579"/>
      </top>
      <bottom style="thin">
        <color theme="0" tint="-0.34998626667073579"/>
      </bottom>
      <diagonal/>
    </border>
    <border>
      <left/>
      <right style="thin">
        <color rgb="FF0033CC"/>
      </right>
      <top/>
      <bottom style="thin">
        <color rgb="FF0033CC"/>
      </bottom>
      <diagonal/>
    </border>
    <border>
      <left style="thin">
        <color rgb="FF0033CC"/>
      </left>
      <right style="thin">
        <color theme="0" tint="-0.34998626667073579"/>
      </right>
      <top style="thin">
        <color rgb="FF0033CC"/>
      </top>
      <bottom style="thin">
        <color theme="0" tint="-0.34998626667073579"/>
      </bottom>
      <diagonal/>
    </border>
    <border>
      <left style="thin">
        <color theme="0" tint="-0.34998626667073579"/>
      </left>
      <right style="thin">
        <color theme="0" tint="-0.34998626667073579"/>
      </right>
      <top style="thin">
        <color rgb="FF0033CC"/>
      </top>
      <bottom style="thin">
        <color theme="0" tint="-0.34998626667073579"/>
      </bottom>
      <diagonal/>
    </border>
    <border>
      <left style="thin">
        <color theme="0" tint="-0.34998626667073579"/>
      </left>
      <right/>
      <top style="thin">
        <color rgb="FF0033CC"/>
      </top>
      <bottom style="thin">
        <color theme="0" tint="-0.34998626667073579"/>
      </bottom>
      <diagonal/>
    </border>
    <border>
      <left style="thin">
        <color theme="0" tint="-0.34998626667073579"/>
      </left>
      <right style="thin">
        <color rgb="FF0033CC"/>
      </right>
      <top style="thin">
        <color rgb="FF0033CC"/>
      </top>
      <bottom style="thin">
        <color theme="0" tint="-0.34998626667073579"/>
      </bottom>
      <diagonal/>
    </border>
    <border>
      <left style="thin">
        <color rgb="FF0033CC"/>
      </left>
      <right style="thin">
        <color theme="0" tint="-0.34998626667073579"/>
      </right>
      <top style="thin">
        <color theme="0" tint="-0.34998626667073579"/>
      </top>
      <bottom style="thin">
        <color rgb="FF0033CC"/>
      </bottom>
      <diagonal/>
    </border>
    <border>
      <left style="thin">
        <color theme="0" tint="-0.34998626667073579"/>
      </left>
      <right style="thin">
        <color theme="0" tint="-0.34998626667073579"/>
      </right>
      <top style="thin">
        <color theme="0" tint="-0.34998626667073579"/>
      </top>
      <bottom style="thin">
        <color rgb="FF0033CC"/>
      </bottom>
      <diagonal/>
    </border>
    <border>
      <left style="thin">
        <color theme="0" tint="-0.34998626667073579"/>
      </left>
      <right/>
      <top style="thin">
        <color theme="0" tint="-0.34998626667073579"/>
      </top>
      <bottom style="thin">
        <color rgb="FF0033CC"/>
      </bottom>
      <diagonal/>
    </border>
    <border>
      <left style="thin">
        <color rgb="FF0033CC"/>
      </left>
      <right style="thin">
        <color rgb="FF0033CC"/>
      </right>
      <top style="thin">
        <color theme="0" tint="-0.34998626667073579"/>
      </top>
      <bottom style="thin">
        <color rgb="FF0033CC"/>
      </bottom>
      <diagonal/>
    </border>
    <border>
      <left/>
      <right style="thin">
        <color theme="0" tint="-0.34998626667073579"/>
      </right>
      <top style="thin">
        <color theme="0" tint="-0.34998626667073579"/>
      </top>
      <bottom style="thin">
        <color rgb="FF0033CC"/>
      </bottom>
      <diagonal/>
    </border>
    <border>
      <left style="thin">
        <color theme="0" tint="-0.34998626667073579"/>
      </left>
      <right/>
      <top/>
      <bottom style="thin">
        <color rgb="FF0033CC"/>
      </bottom>
      <diagonal/>
    </border>
    <border>
      <left style="thin">
        <color theme="0" tint="-0.34998626667073579"/>
      </left>
      <right style="thin">
        <color rgb="FF0033CC"/>
      </right>
      <top/>
      <bottom style="thin">
        <color rgb="FF0033CC"/>
      </bottom>
      <diagonal/>
    </border>
    <border>
      <left style="medium">
        <color rgb="FFFF0000"/>
      </left>
      <right style="medium">
        <color rgb="FFFF0000"/>
      </right>
      <top style="medium">
        <color rgb="FFFF0000"/>
      </top>
      <bottom/>
      <diagonal/>
    </border>
  </borders>
  <cellStyleXfs count="4">
    <xf numFmtId="0" fontId="0" fillId="0" borderId="0"/>
    <xf numFmtId="0" fontId="7" fillId="0" borderId="0"/>
    <xf numFmtId="0" fontId="7" fillId="0" borderId="0"/>
    <xf numFmtId="0" fontId="26" fillId="0" borderId="0" applyNumberFormat="0" applyFill="0" applyBorder="0" applyAlignment="0" applyProtection="0"/>
  </cellStyleXfs>
  <cellXfs count="431">
    <xf numFmtId="0" fontId="0" fillId="0" borderId="0" xfId="0"/>
    <xf numFmtId="0" fontId="0" fillId="0" borderId="0" xfId="0" applyAlignment="1">
      <alignment horizontal="center"/>
    </xf>
    <xf numFmtId="0" fontId="0" fillId="0" borderId="1" xfId="0" applyBorder="1"/>
    <xf numFmtId="0" fontId="0" fillId="0" borderId="1" xfId="0" applyBorder="1" applyAlignment="1">
      <alignment horizontal="center" vertical="center"/>
    </xf>
    <xf numFmtId="0" fontId="3" fillId="2" borderId="1" xfId="0" applyFont="1" applyFill="1" applyBorder="1" applyAlignment="1">
      <alignment horizontal="center"/>
    </xf>
    <xf numFmtId="0" fontId="0" fillId="0" borderId="2" xfId="0" applyBorder="1"/>
    <xf numFmtId="0" fontId="0" fillId="0" borderId="5" xfId="0" applyBorder="1"/>
    <xf numFmtId="0" fontId="0" fillId="0" borderId="6" xfId="0" applyBorder="1"/>
    <xf numFmtId="0" fontId="0" fillId="0" borderId="5" xfId="0" applyBorder="1" applyAlignment="1">
      <alignment horizontal="center" vertical="center"/>
    </xf>
    <xf numFmtId="0" fontId="0" fillId="0" borderId="5" xfId="0" quotePrefix="1" applyBorder="1" applyAlignment="1">
      <alignment horizontal="center" vertical="center"/>
    </xf>
    <xf numFmtId="0" fontId="0" fillId="0" borderId="0" xfId="0" quotePrefix="1" applyAlignment="1">
      <alignment horizontal="left"/>
    </xf>
    <xf numFmtId="0" fontId="3" fillId="0" borderId="0" xfId="0" applyFont="1"/>
    <xf numFmtId="0" fontId="3" fillId="0" borderId="1" xfId="0" applyFont="1" applyBorder="1" applyAlignment="1">
      <alignment horizontal="center"/>
    </xf>
    <xf numFmtId="0" fontId="7" fillId="0" borderId="0" xfId="1"/>
    <xf numFmtId="0" fontId="8" fillId="4" borderId="8" xfId="1" applyFont="1" applyFill="1" applyBorder="1" applyAlignment="1">
      <alignment horizontal="center" vertical="top"/>
    </xf>
    <xf numFmtId="0" fontId="9" fillId="0" borderId="9" xfId="1" applyFont="1" applyBorder="1" applyAlignment="1">
      <alignment vertical="center"/>
    </xf>
    <xf numFmtId="0" fontId="7" fillId="0" borderId="9" xfId="1" applyBorder="1"/>
    <xf numFmtId="0" fontId="7" fillId="0" borderId="0" xfId="1" applyAlignment="1">
      <alignment horizontal="center"/>
    </xf>
    <xf numFmtId="0" fontId="1" fillId="0" borderId="1" xfId="0" applyFont="1" applyBorder="1"/>
    <xf numFmtId="0" fontId="0" fillId="3" borderId="1" xfId="0" applyFill="1" applyBorder="1" applyAlignment="1">
      <alignment horizontal="center" vertical="center"/>
    </xf>
    <xf numFmtId="0" fontId="0" fillId="0" borderId="1" xfId="0" quotePrefix="1" applyBorder="1" applyAlignment="1">
      <alignment horizontal="center"/>
    </xf>
    <xf numFmtId="0" fontId="0" fillId="0" borderId="1" xfId="0" applyBorder="1" applyAlignment="1">
      <alignment horizontal="left"/>
    </xf>
    <xf numFmtId="0" fontId="6" fillId="2" borderId="1" xfId="0" applyFont="1" applyFill="1" applyBorder="1" applyAlignment="1">
      <alignment horizontal="right"/>
    </xf>
    <xf numFmtId="0" fontId="6" fillId="2" borderId="1" xfId="0" applyFont="1" applyFill="1" applyBorder="1"/>
    <xf numFmtId="0" fontId="0" fillId="6" borderId="0" xfId="0" applyFill="1"/>
    <xf numFmtId="0" fontId="1" fillId="0" borderId="5" xfId="0" applyFont="1" applyBorder="1"/>
    <xf numFmtId="0" fontId="0" fillId="0" borderId="5" xfId="0" quotePrefix="1" applyBorder="1" applyAlignment="1">
      <alignment horizontal="left" vertical="center"/>
    </xf>
    <xf numFmtId="0" fontId="0" fillId="0" borderId="0" xfId="0" applyAlignment="1">
      <alignment horizontal="left"/>
    </xf>
    <xf numFmtId="0" fontId="0" fillId="0" borderId="6" xfId="0" applyBorder="1" applyAlignment="1">
      <alignment horizontal="left"/>
    </xf>
    <xf numFmtId="0" fontId="0" fillId="6" borderId="0" xfId="0" applyFill="1" applyAlignment="1">
      <alignment horizontal="left"/>
    </xf>
    <xf numFmtId="0" fontId="0" fillId="0" borderId="11" xfId="0" applyBorder="1" applyAlignment="1">
      <alignment horizontal="right"/>
    </xf>
    <xf numFmtId="0" fontId="0" fillId="0" borderId="11" xfId="0" applyBorder="1"/>
    <xf numFmtId="0" fontId="0" fillId="0" borderId="12" xfId="0" applyBorder="1" applyAlignment="1">
      <alignment horizontal="left"/>
    </xf>
    <xf numFmtId="0" fontId="0" fillId="0" borderId="10" xfId="0" applyBorder="1"/>
    <xf numFmtId="0" fontId="7" fillId="2" borderId="1" xfId="1" applyFill="1" applyBorder="1"/>
    <xf numFmtId="0" fontId="7" fillId="0" borderId="1" xfId="1" applyBorder="1"/>
    <xf numFmtId="0" fontId="0" fillId="0" borderId="14" xfId="0" applyBorder="1"/>
    <xf numFmtId="0" fontId="0" fillId="0" borderId="19" xfId="0" applyBorder="1"/>
    <xf numFmtId="0" fontId="1" fillId="0" borderId="13" xfId="0" applyFont="1" applyBorder="1"/>
    <xf numFmtId="0" fontId="0" fillId="0" borderId="1" xfId="0" applyBorder="1" applyAlignment="1">
      <alignment horizontal="right"/>
    </xf>
    <xf numFmtId="0" fontId="3" fillId="0" borderId="1" xfId="0" applyFont="1" applyBorder="1" applyAlignment="1">
      <alignment horizontal="center" vertical="center"/>
    </xf>
    <xf numFmtId="0" fontId="11" fillId="0" borderId="1" xfId="0" applyFont="1" applyBorder="1" applyAlignment="1">
      <alignment horizontal="center" vertical="center" wrapText="1"/>
    </xf>
    <xf numFmtId="0" fontId="1" fillId="0" borderId="0" xfId="0" applyFont="1"/>
    <xf numFmtId="0" fontId="0" fillId="3" borderId="1" xfId="0" applyFill="1" applyBorder="1" applyAlignment="1">
      <alignment horizontal="center"/>
    </xf>
    <xf numFmtId="0" fontId="12" fillId="0" borderId="0" xfId="0" applyFont="1"/>
    <xf numFmtId="0" fontId="0" fillId="2" borderId="1" xfId="0" applyFill="1" applyBorder="1"/>
    <xf numFmtId="0" fontId="0" fillId="2" borderId="0" xfId="0" applyFill="1"/>
    <xf numFmtId="0" fontId="3" fillId="0" borderId="1" xfId="0" quotePrefix="1" applyFont="1" applyBorder="1" applyAlignment="1">
      <alignment horizontal="center" vertical="center" wrapText="1"/>
    </xf>
    <xf numFmtId="0" fontId="3" fillId="0" borderId="1" xfId="0" applyFon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xf>
    <xf numFmtId="0" fontId="10" fillId="0" borderId="1" xfId="0" applyFont="1" applyBorder="1" applyAlignment="1">
      <alignment horizontal="center" vertical="center"/>
    </xf>
    <xf numFmtId="0" fontId="14" fillId="0" borderId="0" xfId="1" applyFont="1"/>
    <xf numFmtId="0" fontId="7" fillId="0" borderId="12" xfId="1" applyBorder="1"/>
    <xf numFmtId="0" fontId="0" fillId="0" borderId="28" xfId="0" applyBorder="1"/>
    <xf numFmtId="0" fontId="0" fillId="0" borderId="30" xfId="0" applyBorder="1"/>
    <xf numFmtId="0" fontId="0" fillId="0" borderId="31" xfId="0" applyBorder="1"/>
    <xf numFmtId="0" fontId="0" fillId="0" borderId="32" xfId="0" applyBorder="1"/>
    <xf numFmtId="0" fontId="0" fillId="0" borderId="30" xfId="0" applyBorder="1" applyAlignment="1">
      <alignment horizontal="center" vertical="center"/>
    </xf>
    <xf numFmtId="0" fontId="3" fillId="2" borderId="25" xfId="0" applyFont="1" applyFill="1" applyBorder="1" applyAlignment="1">
      <alignment horizontal="center"/>
    </xf>
    <xf numFmtId="14" fontId="0" fillId="0" borderId="0" xfId="0" applyNumberFormat="1"/>
    <xf numFmtId="0" fontId="2" fillId="0" borderId="0" xfId="0" quotePrefix="1" applyFont="1" applyAlignment="1">
      <alignment horizontal="left" vertical="center"/>
    </xf>
    <xf numFmtId="0" fontId="0" fillId="0" borderId="0" xfId="0" applyAlignment="1">
      <alignment wrapText="1"/>
    </xf>
    <xf numFmtId="0" fontId="10" fillId="0" borderId="24" xfId="0" applyFont="1" applyBorder="1" applyAlignment="1">
      <alignment vertical="center" wrapText="1"/>
    </xf>
    <xf numFmtId="0" fontId="10" fillId="0" borderId="25" xfId="0" applyFont="1" applyBorder="1" applyAlignment="1">
      <alignment vertical="center" wrapText="1"/>
    </xf>
    <xf numFmtId="0" fontId="2" fillId="0" borderId="14" xfId="0" applyFont="1" applyBorder="1" applyAlignment="1">
      <alignment vertical="center"/>
    </xf>
    <xf numFmtId="0" fontId="10" fillId="0" borderId="25" xfId="0" quotePrefix="1" applyFont="1" applyBorder="1" applyAlignment="1">
      <alignment horizontal="left" vertical="center" wrapText="1"/>
    </xf>
    <xf numFmtId="0" fontId="0" fillId="10" borderId="0" xfId="0" applyFill="1"/>
    <xf numFmtId="0" fontId="10" fillId="10" borderId="0" xfId="0" applyFont="1" applyFill="1" applyAlignment="1">
      <alignment vertical="center" wrapText="1"/>
    </xf>
    <xf numFmtId="0" fontId="10" fillId="10" borderId="0" xfId="0" quotePrefix="1" applyFont="1" applyFill="1" applyAlignment="1">
      <alignment vertical="center" wrapText="1"/>
    </xf>
    <xf numFmtId="0" fontId="10" fillId="0" borderId="24" xfId="0" quotePrefix="1" applyFont="1" applyBorder="1" applyAlignment="1">
      <alignment horizontal="left" vertical="center" wrapText="1"/>
    </xf>
    <xf numFmtId="0" fontId="10" fillId="0" borderId="25" xfId="0" quotePrefix="1" applyFont="1" applyBorder="1" applyAlignment="1">
      <alignment horizontal="center" vertical="center" wrapText="1"/>
    </xf>
    <xf numFmtId="165" fontId="0" fillId="0" borderId="0" xfId="0" applyNumberFormat="1"/>
    <xf numFmtId="0" fontId="0" fillId="0" borderId="21" xfId="0" applyBorder="1"/>
    <xf numFmtId="0" fontId="0" fillId="0" borderId="1" xfId="0" applyBorder="1" applyAlignment="1">
      <alignment horizontal="center" vertical="center" wrapText="1"/>
    </xf>
    <xf numFmtId="0" fontId="10" fillId="0" borderId="1" xfId="0" quotePrefix="1" applyFont="1" applyBorder="1" applyAlignment="1">
      <alignment horizontal="left" vertical="center" wrapText="1"/>
    </xf>
    <xf numFmtId="0" fontId="10" fillId="0" borderId="1" xfId="0" quotePrefix="1" applyFont="1" applyBorder="1" applyAlignment="1">
      <alignment wrapText="1"/>
    </xf>
    <xf numFmtId="0" fontId="0" fillId="11" borderId="12" xfId="0" applyFill="1" applyBorder="1" applyAlignment="1">
      <alignment horizontal="right" indent="1"/>
    </xf>
    <xf numFmtId="0" fontId="0" fillId="10" borderId="13" xfId="0" applyFill="1" applyBorder="1"/>
    <xf numFmtId="0" fontId="0" fillId="10" borderId="14" xfId="0" applyFill="1" applyBorder="1"/>
    <xf numFmtId="0" fontId="0" fillId="10" borderId="15" xfId="0" applyFill="1" applyBorder="1"/>
    <xf numFmtId="0" fontId="0" fillId="10" borderId="16" xfId="0" applyFill="1" applyBorder="1" applyAlignment="1">
      <alignment horizontal="center" vertical="center" wrapText="1"/>
    </xf>
    <xf numFmtId="0" fontId="0" fillId="10" borderId="0" xfId="0" applyFill="1" applyAlignment="1">
      <alignment horizontal="center" vertical="center" wrapText="1"/>
    </xf>
    <xf numFmtId="0" fontId="0" fillId="10" borderId="16" xfId="0" applyFill="1" applyBorder="1"/>
    <xf numFmtId="0" fontId="0" fillId="10" borderId="17" xfId="0" applyFill="1" applyBorder="1"/>
    <xf numFmtId="0" fontId="0" fillId="10" borderId="18" xfId="0" applyFill="1" applyBorder="1"/>
    <xf numFmtId="0" fontId="0" fillId="10" borderId="19" xfId="0" applyFill="1" applyBorder="1"/>
    <xf numFmtId="0" fontId="0" fillId="10" borderId="20" xfId="0" applyFill="1" applyBorder="1"/>
    <xf numFmtId="0" fontId="0" fillId="0" borderId="19" xfId="0" applyBorder="1" applyAlignment="1">
      <alignment horizontal="right"/>
    </xf>
    <xf numFmtId="0" fontId="0" fillId="11" borderId="34" xfId="0" applyFill="1" applyBorder="1" applyAlignment="1">
      <alignment horizontal="right" indent="1"/>
    </xf>
    <xf numFmtId="0" fontId="0" fillId="10" borderId="16" xfId="0" applyFill="1" applyBorder="1" applyAlignment="1">
      <alignment wrapText="1"/>
    </xf>
    <xf numFmtId="0" fontId="0" fillId="10" borderId="0" xfId="0" applyFill="1" applyAlignment="1">
      <alignment vertical="center" wrapText="1"/>
    </xf>
    <xf numFmtId="0" fontId="10" fillId="0" borderId="1" xfId="0" quotePrefix="1" applyFont="1" applyBorder="1" applyAlignment="1">
      <alignment vertical="center" wrapText="1"/>
    </xf>
    <xf numFmtId="0" fontId="12" fillId="0" borderId="0" xfId="0" quotePrefix="1" applyFont="1" applyAlignment="1">
      <alignment horizontal="left" indent="3"/>
    </xf>
    <xf numFmtId="0" fontId="12" fillId="11" borderId="1" xfId="0" quotePrefix="1" applyFont="1" applyFill="1" applyBorder="1" applyAlignment="1">
      <alignment horizontal="left"/>
    </xf>
    <xf numFmtId="0" fontId="15" fillId="7" borderId="16" xfId="0" quotePrefix="1" applyFont="1" applyFill="1" applyBorder="1" applyAlignment="1">
      <alignment vertical="top" wrapText="1"/>
    </xf>
    <xf numFmtId="0" fontId="15" fillId="7" borderId="0" xfId="0" quotePrefix="1" applyFont="1" applyFill="1" applyAlignment="1">
      <alignment vertical="top" wrapText="1"/>
    </xf>
    <xf numFmtId="0" fontId="10" fillId="0" borderId="1" xfId="0" quotePrefix="1" applyFont="1" applyBorder="1" applyAlignment="1">
      <alignment horizontal="center" wrapText="1"/>
    </xf>
    <xf numFmtId="0" fontId="16" fillId="10" borderId="0" xfId="0" applyFont="1" applyFill="1" applyAlignment="1">
      <alignment horizontal="center" vertical="center" wrapText="1"/>
    </xf>
    <xf numFmtId="0" fontId="19" fillId="0" borderId="1" xfId="0" applyFont="1" applyBorder="1" applyAlignment="1">
      <alignment horizontal="center" vertical="center" wrapText="1"/>
    </xf>
    <xf numFmtId="0" fontId="19" fillId="0" borderId="1" xfId="0" quotePrefix="1" applyFont="1" applyBorder="1" applyAlignment="1">
      <alignment horizontal="center" vertical="center" wrapText="1"/>
    </xf>
    <xf numFmtId="0" fontId="10" fillId="10" borderId="0" xfId="0" applyFont="1" applyFill="1" applyAlignment="1">
      <alignment horizontal="center" vertical="center" wrapText="1"/>
    </xf>
    <xf numFmtId="0" fontId="10" fillId="0" borderId="23" xfId="0" quotePrefix="1" applyFont="1" applyBorder="1" applyAlignment="1">
      <alignment horizontal="right" vertical="center" wrapText="1"/>
    </xf>
    <xf numFmtId="0" fontId="10" fillId="0" borderId="22" xfId="0" quotePrefix="1" applyFont="1" applyBorder="1" applyAlignment="1">
      <alignment wrapText="1"/>
    </xf>
    <xf numFmtId="0" fontId="0" fillId="0" borderId="12" xfId="0" applyBorder="1" applyAlignment="1">
      <alignment vertical="center" wrapText="1"/>
    </xf>
    <xf numFmtId="0" fontId="0" fillId="0" borderId="35" xfId="0" applyBorder="1" applyAlignment="1">
      <alignment vertical="center" wrapText="1"/>
    </xf>
    <xf numFmtId="0" fontId="7" fillId="2" borderId="0" xfId="1" applyFill="1"/>
    <xf numFmtId="0" fontId="0" fillId="12" borderId="0" xfId="0" applyFill="1"/>
    <xf numFmtId="0" fontId="0" fillId="12" borderId="0" xfId="0" applyFill="1" applyAlignment="1">
      <alignment horizontal="center" vertical="center" wrapText="1"/>
    </xf>
    <xf numFmtId="0" fontId="2" fillId="0" borderId="0" xfId="0" applyFont="1" applyAlignment="1">
      <alignment vertical="center"/>
    </xf>
    <xf numFmtId="0" fontId="0" fillId="11" borderId="1" xfId="0" applyFill="1" applyBorder="1" applyAlignment="1">
      <alignment horizontal="right" indent="1"/>
    </xf>
    <xf numFmtId="0" fontId="0" fillId="10" borderId="17" xfId="0" applyFill="1" applyBorder="1" applyAlignment="1">
      <alignment horizontal="center" vertical="center"/>
    </xf>
    <xf numFmtId="0" fontId="12" fillId="11" borderId="1" xfId="0" quotePrefix="1" applyFont="1" applyFill="1" applyBorder="1"/>
    <xf numFmtId="0" fontId="15" fillId="10" borderId="17" xfId="0" quotePrefix="1" applyFont="1" applyFill="1" applyBorder="1" applyAlignment="1">
      <alignment vertical="top" wrapText="1"/>
    </xf>
    <xf numFmtId="0" fontId="15" fillId="10" borderId="17" xfId="0" quotePrefix="1" applyFont="1" applyFill="1" applyBorder="1" applyAlignment="1">
      <alignment vertical="center" wrapText="1"/>
    </xf>
    <xf numFmtId="0" fontId="0" fillId="10" borderId="25" xfId="0" applyFill="1" applyBorder="1"/>
    <xf numFmtId="0" fontId="0" fillId="10" borderId="25" xfId="0" applyFill="1" applyBorder="1" applyAlignment="1">
      <alignment wrapText="1"/>
    </xf>
    <xf numFmtId="165" fontId="10" fillId="0" borderId="1" xfId="0" applyNumberFormat="1" applyFont="1" applyBorder="1" applyAlignment="1">
      <alignment horizontal="center"/>
    </xf>
    <xf numFmtId="165" fontId="10" fillId="0" borderId="1" xfId="0" applyNumberFormat="1" applyFont="1" applyBorder="1"/>
    <xf numFmtId="0" fontId="16" fillId="0" borderId="1" xfId="0" quotePrefix="1" applyFont="1" applyBorder="1" applyAlignment="1">
      <alignment horizontal="center" wrapText="1"/>
    </xf>
    <xf numFmtId="165" fontId="16" fillId="0" borderId="1" xfId="0" applyNumberFormat="1" applyFont="1" applyBorder="1" applyAlignment="1">
      <alignment horizontal="center"/>
    </xf>
    <xf numFmtId="0" fontId="16" fillId="10" borderId="0" xfId="0" applyFont="1" applyFill="1" applyAlignment="1">
      <alignment horizontal="center"/>
    </xf>
    <xf numFmtId="0" fontId="16" fillId="0" borderId="1" xfId="0" applyFont="1" applyBorder="1"/>
    <xf numFmtId="165" fontId="16" fillId="0" borderId="1" xfId="0" applyNumberFormat="1" applyFont="1" applyBorder="1"/>
    <xf numFmtId="0" fontId="16" fillId="10" borderId="0" xfId="0" applyFont="1" applyFill="1"/>
    <xf numFmtId="0" fontId="16" fillId="0" borderId="0" xfId="0" applyFont="1"/>
    <xf numFmtId="0" fontId="16" fillId="0" borderId="1" xfId="0" applyFont="1" applyBorder="1" applyAlignment="1">
      <alignment horizontal="center" vertical="center"/>
    </xf>
    <xf numFmtId="0" fontId="16" fillId="0" borderId="1" xfId="0" quotePrefix="1" applyFont="1" applyBorder="1" applyAlignment="1">
      <alignment horizontal="left" vertical="center" wrapText="1"/>
    </xf>
    <xf numFmtId="0" fontId="16" fillId="10" borderId="0" xfId="0" applyFont="1" applyFill="1" applyAlignment="1">
      <alignment horizontal="center" vertical="center"/>
    </xf>
    <xf numFmtId="165" fontId="3" fillId="11" borderId="1" xfId="0" applyNumberFormat="1" applyFont="1" applyFill="1" applyBorder="1"/>
    <xf numFmtId="0" fontId="10" fillId="0" borderId="1" xfId="0" applyFont="1" applyBorder="1" applyAlignment="1">
      <alignment horizontal="center" wrapText="1"/>
    </xf>
    <xf numFmtId="14" fontId="16" fillId="8" borderId="1" xfId="0" applyNumberFormat="1" applyFont="1" applyFill="1" applyBorder="1" applyAlignment="1" applyProtection="1">
      <alignment horizontal="center"/>
      <protection locked="0"/>
    </xf>
    <xf numFmtId="0" fontId="16" fillId="8" borderId="1" xfId="0" applyFont="1" applyFill="1" applyBorder="1" applyAlignment="1" applyProtection="1">
      <alignment horizontal="center"/>
      <protection locked="0"/>
    </xf>
    <xf numFmtId="14" fontId="0" fillId="8" borderId="1" xfId="0" applyNumberFormat="1" applyFill="1" applyBorder="1" applyAlignment="1" applyProtection="1">
      <alignment horizontal="center"/>
      <protection locked="0"/>
    </xf>
    <xf numFmtId="0" fontId="10" fillId="8" borderId="1" xfId="0" applyFont="1" applyFill="1" applyBorder="1" applyAlignment="1" applyProtection="1">
      <alignment horizontal="center"/>
      <protection locked="0"/>
    </xf>
    <xf numFmtId="0" fontId="5" fillId="7" borderId="0" xfId="0" applyFont="1" applyFill="1" applyAlignment="1">
      <alignment horizontal="center" vertical="center"/>
    </xf>
    <xf numFmtId="0" fontId="12" fillId="0" borderId="0" xfId="0" quotePrefix="1" applyFont="1"/>
    <xf numFmtId="0" fontId="0" fillId="0" borderId="30" xfId="0" quotePrefix="1" applyBorder="1" applyAlignment="1">
      <alignment horizontal="center" vertical="center"/>
    </xf>
    <xf numFmtId="0" fontId="1" fillId="0" borderId="30" xfId="0" applyFont="1" applyBorder="1"/>
    <xf numFmtId="0" fontId="0" fillId="0" borderId="31" xfId="0" applyBorder="1" applyAlignment="1">
      <alignment horizontal="left"/>
    </xf>
    <xf numFmtId="0" fontId="0" fillId="0" borderId="37" xfId="0" applyBorder="1"/>
    <xf numFmtId="0" fontId="0" fillId="0" borderId="33" xfId="0" applyBorder="1"/>
    <xf numFmtId="0" fontId="23" fillId="10" borderId="0" xfId="0" applyFont="1" applyFill="1" applyAlignment="1">
      <alignment horizontal="center" vertical="center" wrapText="1"/>
    </xf>
    <xf numFmtId="0" fontId="0" fillId="0" borderId="0" xfId="0" quotePrefix="1" applyAlignment="1">
      <alignment horizontal="left" wrapText="1"/>
    </xf>
    <xf numFmtId="0" fontId="3" fillId="0" borderId="0" xfId="0" quotePrefix="1" applyFont="1" applyAlignment="1">
      <alignment horizontal="left"/>
    </xf>
    <xf numFmtId="0" fontId="0" fillId="0" borderId="1" xfId="0" quotePrefix="1" applyBorder="1" applyAlignment="1">
      <alignment horizontal="left"/>
    </xf>
    <xf numFmtId="0" fontId="0" fillId="0" borderId="0" xfId="0" applyAlignment="1">
      <alignment horizontal="right" vertical="center" indent="2"/>
    </xf>
    <xf numFmtId="0" fontId="0" fillId="0" borderId="1" xfId="0" applyBorder="1" applyAlignment="1">
      <alignment horizontal="right" vertical="center"/>
    </xf>
    <xf numFmtId="0" fontId="22" fillId="7" borderId="0" xfId="0" applyFont="1" applyFill="1"/>
    <xf numFmtId="0" fontId="14" fillId="0" borderId="32" xfId="0" applyFont="1" applyBorder="1"/>
    <xf numFmtId="0" fontId="0" fillId="0" borderId="22" xfId="0" applyBorder="1"/>
    <xf numFmtId="0" fontId="8" fillId="0" borderId="7" xfId="1" applyFont="1" applyBorder="1" applyAlignment="1">
      <alignment vertical="top"/>
    </xf>
    <xf numFmtId="164" fontId="8" fillId="0" borderId="7" xfId="1" applyNumberFormat="1" applyFont="1" applyBorder="1" applyAlignment="1">
      <alignment vertical="top"/>
    </xf>
    <xf numFmtId="0" fontId="25" fillId="0" borderId="0" xfId="0" applyFont="1"/>
    <xf numFmtId="167" fontId="0" fillId="0" borderId="1" xfId="0" applyNumberFormat="1" applyBorder="1" applyAlignment="1">
      <alignment horizontal="center"/>
    </xf>
    <xf numFmtId="0" fontId="0" fillId="0" borderId="13" xfId="0" applyBorder="1" applyAlignment="1">
      <alignment vertical="top"/>
    </xf>
    <xf numFmtId="0" fontId="0" fillId="0" borderId="16" xfId="0" applyBorder="1" applyAlignment="1">
      <alignment vertical="top"/>
    </xf>
    <xf numFmtId="0" fontId="26" fillId="0" borderId="17" xfId="3" quotePrefix="1" applyBorder="1" applyAlignment="1">
      <alignment horizontal="center"/>
    </xf>
    <xf numFmtId="0" fontId="0" fillId="0" borderId="17" xfId="0" applyBorder="1"/>
    <xf numFmtId="0" fontId="0" fillId="0" borderId="17" xfId="0" quotePrefix="1" applyBorder="1" applyAlignment="1">
      <alignment horizontal="left" wrapText="1"/>
    </xf>
    <xf numFmtId="0" fontId="0" fillId="0" borderId="17" xfId="0" quotePrefix="1" applyBorder="1" applyAlignment="1">
      <alignment horizontal="left"/>
    </xf>
    <xf numFmtId="0" fontId="0" fillId="0" borderId="18" xfId="0" applyBorder="1"/>
    <xf numFmtId="164" fontId="7" fillId="0" borderId="0" xfId="1" applyNumberFormat="1"/>
    <xf numFmtId="164" fontId="14" fillId="0" borderId="1" xfId="1" applyNumberFormat="1" applyFont="1" applyBorder="1" applyAlignment="1">
      <alignment vertical="top"/>
    </xf>
    <xf numFmtId="165" fontId="3" fillId="11" borderId="12" xfId="0" applyNumberFormat="1" applyFont="1" applyFill="1" applyBorder="1"/>
    <xf numFmtId="167" fontId="0" fillId="3" borderId="1" xfId="0" applyNumberFormat="1" applyFill="1" applyBorder="1" applyAlignment="1">
      <alignment horizontal="center"/>
    </xf>
    <xf numFmtId="0" fontId="16" fillId="10" borderId="0" xfId="0" applyFont="1" applyFill="1" applyAlignment="1">
      <alignment vertical="center" wrapText="1"/>
    </xf>
    <xf numFmtId="0" fontId="10" fillId="0" borderId="12" xfId="0" quotePrefix="1" applyFont="1" applyBorder="1" applyAlignment="1">
      <alignment horizontal="left" vertical="center" wrapText="1"/>
    </xf>
    <xf numFmtId="0" fontId="0" fillId="0" borderId="12" xfId="0" applyBorder="1" applyAlignment="1">
      <alignment horizontal="right"/>
    </xf>
    <xf numFmtId="0" fontId="0" fillId="10" borderId="17" xfId="0" applyFill="1" applyBorder="1" applyAlignment="1">
      <alignment vertical="center" wrapText="1"/>
    </xf>
    <xf numFmtId="0" fontId="0" fillId="0" borderId="16" xfId="0" applyBorder="1" applyAlignment="1">
      <alignment horizontal="left" vertical="center"/>
    </xf>
    <xf numFmtId="0" fontId="3" fillId="0" borderId="30" xfId="0" quotePrefix="1" applyFont="1" applyBorder="1" applyAlignment="1">
      <alignment horizontal="left" vertical="center"/>
    </xf>
    <xf numFmtId="0" fontId="3" fillId="0" borderId="0" xfId="0" applyFont="1" applyAlignment="1">
      <alignment horizontal="left"/>
    </xf>
    <xf numFmtId="0" fontId="3" fillId="0" borderId="30" xfId="0" applyFont="1" applyBorder="1"/>
    <xf numFmtId="0" fontId="0" fillId="10" borderId="0" xfId="0" applyFill="1" applyAlignment="1" applyProtection="1">
      <alignment vertical="center" wrapText="1"/>
      <protection locked="0"/>
    </xf>
    <xf numFmtId="0" fontId="10" fillId="10" borderId="0" xfId="0" applyFont="1" applyFill="1" applyAlignment="1" applyProtection="1">
      <alignment vertical="center" wrapText="1"/>
      <protection locked="0"/>
    </xf>
    <xf numFmtId="0" fontId="0" fillId="10" borderId="0" xfId="0" applyFill="1" applyProtection="1">
      <protection locked="0"/>
    </xf>
    <xf numFmtId="0" fontId="10" fillId="10" borderId="0" xfId="0" quotePrefix="1" applyFont="1" applyFill="1" applyAlignment="1" applyProtection="1">
      <alignment vertical="center" wrapText="1"/>
      <protection locked="0"/>
    </xf>
    <xf numFmtId="0" fontId="0" fillId="10" borderId="0" xfId="0" applyFill="1" applyAlignment="1" applyProtection="1">
      <alignment horizontal="center" vertical="center"/>
      <protection locked="0"/>
    </xf>
    <xf numFmtId="0" fontId="16" fillId="10" borderId="0" xfId="0" applyFont="1" applyFill="1" applyAlignment="1" applyProtection="1">
      <alignment vertical="center" wrapText="1"/>
      <protection locked="0"/>
    </xf>
    <xf numFmtId="0" fontId="0" fillId="0" borderId="15" xfId="0" applyBorder="1"/>
    <xf numFmtId="0" fontId="0" fillId="0" borderId="20" xfId="0" applyBorder="1"/>
    <xf numFmtId="0" fontId="10" fillId="10" borderId="0" xfId="0" applyFont="1" applyFill="1"/>
    <xf numFmtId="0" fontId="2" fillId="0" borderId="13" xfId="0" applyFont="1" applyBorder="1" applyAlignment="1">
      <alignment vertical="center"/>
    </xf>
    <xf numFmtId="0" fontId="0" fillId="0" borderId="16" xfId="0" applyBorder="1"/>
    <xf numFmtId="0" fontId="0" fillId="0" borderId="18" xfId="0" applyBorder="1" applyAlignment="1">
      <alignment horizontal="right"/>
    </xf>
    <xf numFmtId="0" fontId="0" fillId="0" borderId="15" xfId="0" quotePrefix="1" applyBorder="1" applyAlignment="1">
      <alignment horizontal="left" wrapText="1"/>
    </xf>
    <xf numFmtId="0" fontId="0" fillId="9" borderId="1" xfId="0" applyFill="1" applyBorder="1" applyAlignment="1" applyProtection="1">
      <alignment horizontal="center" vertical="center"/>
      <protection locked="0"/>
    </xf>
    <xf numFmtId="0" fontId="8" fillId="4" borderId="38" xfId="1" applyFont="1" applyFill="1" applyBorder="1" applyAlignment="1">
      <alignment horizontal="left" vertical="center"/>
    </xf>
    <xf numFmtId="0" fontId="8" fillId="4" borderId="38" xfId="1" applyFont="1" applyFill="1" applyBorder="1" applyAlignment="1">
      <alignment horizontal="center" vertical="top"/>
    </xf>
    <xf numFmtId="19" fontId="7" fillId="0" borderId="0" xfId="1" applyNumberFormat="1" applyAlignment="1">
      <alignment vertical="top"/>
    </xf>
    <xf numFmtId="0" fontId="14" fillId="0" borderId="1" xfId="1" applyFont="1" applyBorder="1" applyAlignment="1">
      <alignment vertical="top"/>
    </xf>
    <xf numFmtId="0" fontId="14" fillId="0" borderId="1" xfId="1" applyFont="1" applyBorder="1"/>
    <xf numFmtId="0" fontId="10" fillId="0" borderId="25" xfId="0" quotePrefix="1" applyFont="1" applyBorder="1" applyAlignment="1">
      <alignment horizontal="right" vertical="center" wrapText="1" indent="2"/>
    </xf>
    <xf numFmtId="0" fontId="14" fillId="0" borderId="41" xfId="0" quotePrefix="1" applyFont="1" applyBorder="1" applyAlignment="1">
      <alignment horizontal="left"/>
    </xf>
    <xf numFmtId="0" fontId="7" fillId="0" borderId="0" xfId="1" quotePrefix="1" applyAlignment="1">
      <alignment horizontal="center" vertical="center" wrapText="1"/>
    </xf>
    <xf numFmtId="0" fontId="0" fillId="7" borderId="0" xfId="0" applyFill="1"/>
    <xf numFmtId="0" fontId="22" fillId="7" borderId="0" xfId="0" quotePrefix="1" applyFont="1" applyFill="1" applyAlignment="1">
      <alignment horizontal="left"/>
    </xf>
    <xf numFmtId="0" fontId="26" fillId="0" borderId="17" xfId="3" quotePrefix="1" applyBorder="1" applyAlignment="1">
      <alignment horizontal="center" vertical="center" wrapText="1"/>
    </xf>
    <xf numFmtId="0" fontId="22" fillId="0" borderId="1" xfId="0" applyFont="1" applyBorder="1" applyAlignment="1">
      <alignment horizontal="center" vertical="center"/>
    </xf>
    <xf numFmtId="0" fontId="27" fillId="0" borderId="1" xfId="0" applyFont="1" applyBorder="1" applyAlignment="1">
      <alignment horizontal="center" vertical="center"/>
    </xf>
    <xf numFmtId="0" fontId="22" fillId="0" borderId="1" xfId="0" applyFont="1" applyBorder="1"/>
    <xf numFmtId="0" fontId="27" fillId="0" borderId="1" xfId="0" applyFont="1" applyBorder="1" applyAlignment="1">
      <alignment horizontal="center" wrapText="1"/>
    </xf>
    <xf numFmtId="0" fontId="27" fillId="0" borderId="1" xfId="0" applyFont="1" applyBorder="1" applyAlignment="1">
      <alignment horizontal="center" vertical="center" wrapText="1"/>
    </xf>
    <xf numFmtId="0" fontId="22" fillId="0" borderId="1" xfId="0" applyFont="1" applyBorder="1" applyAlignment="1">
      <alignment horizontal="center"/>
    </xf>
    <xf numFmtId="0" fontId="22" fillId="12" borderId="0" xfId="0" applyFont="1" applyFill="1"/>
    <xf numFmtId="0" fontId="0" fillId="10" borderId="0" xfId="0" applyFill="1" applyAlignment="1">
      <alignment horizontal="center" vertical="center"/>
    </xf>
    <xf numFmtId="0" fontId="6" fillId="0" borderId="1" xfId="0" applyFont="1" applyBorder="1" applyAlignment="1">
      <alignment horizontal="center" vertical="center"/>
    </xf>
    <xf numFmtId="0" fontId="11" fillId="0" borderId="1" xfId="0" quotePrefix="1" applyFont="1" applyBorder="1" applyAlignment="1">
      <alignment horizontal="center" vertical="center" wrapText="1"/>
    </xf>
    <xf numFmtId="0" fontId="6" fillId="0" borderId="17" xfId="0" quotePrefix="1" applyFont="1" applyBorder="1" applyAlignment="1">
      <alignment horizontal="left" wrapText="1"/>
    </xf>
    <xf numFmtId="0" fontId="6" fillId="0" borderId="17" xfId="0" quotePrefix="1" applyFont="1" applyBorder="1" applyAlignment="1">
      <alignment horizontal="left"/>
    </xf>
    <xf numFmtId="0" fontId="28" fillId="0" borderId="20" xfId="0" applyFont="1" applyBorder="1" applyAlignment="1">
      <alignment horizontal="center" vertical="center" wrapText="1"/>
    </xf>
    <xf numFmtId="0" fontId="26" fillId="0" borderId="20" xfId="3" applyBorder="1" applyAlignment="1">
      <alignment horizontal="center" vertical="center" wrapText="1"/>
    </xf>
    <xf numFmtId="0" fontId="0" fillId="0" borderId="13" xfId="0" applyBorder="1" applyAlignment="1">
      <alignment horizontal="center" vertical="top"/>
    </xf>
    <xf numFmtId="0" fontId="0" fillId="0" borderId="16" xfId="0" applyBorder="1" applyAlignment="1">
      <alignment horizontal="center" vertical="top"/>
    </xf>
    <xf numFmtId="0" fontId="0" fillId="0" borderId="15" xfId="0" quotePrefix="1" applyBorder="1" applyAlignment="1">
      <alignment horizontal="left" vertical="top" wrapText="1"/>
    </xf>
    <xf numFmtId="0" fontId="0" fillId="0" borderId="17" xfId="0" quotePrefix="1" applyBorder="1" applyAlignment="1">
      <alignment horizontal="left" vertical="top" wrapText="1"/>
    </xf>
    <xf numFmtId="0" fontId="1" fillId="0" borderId="0" xfId="0" applyFont="1" applyAlignment="1">
      <alignment horizontal="center"/>
    </xf>
    <xf numFmtId="0" fontId="0" fillId="0" borderId="18" xfId="0" applyBorder="1" applyAlignment="1">
      <alignment horizontal="center"/>
    </xf>
    <xf numFmtId="0" fontId="10" fillId="10" borderId="17" xfId="0" applyFont="1" applyFill="1" applyBorder="1" applyAlignment="1">
      <alignment vertical="center" wrapText="1"/>
    </xf>
    <xf numFmtId="0" fontId="10" fillId="10" borderId="17" xfId="0" quotePrefix="1" applyFont="1" applyFill="1" applyBorder="1" applyAlignment="1">
      <alignment vertical="center" wrapText="1"/>
    </xf>
    <xf numFmtId="0" fontId="21" fillId="14" borderId="1" xfId="0" applyFont="1" applyFill="1" applyBorder="1" applyAlignment="1">
      <alignment vertical="center" wrapText="1"/>
    </xf>
    <xf numFmtId="0" fontId="14" fillId="0" borderId="39" xfId="0" quotePrefix="1" applyFont="1" applyBorder="1" applyAlignment="1">
      <alignment horizontal="left"/>
    </xf>
    <xf numFmtId="0" fontId="14" fillId="0" borderId="26" xfId="0" applyFont="1" applyBorder="1" applyAlignment="1">
      <alignment horizontal="right"/>
    </xf>
    <xf numFmtId="0" fontId="14" fillId="0" borderId="42" xfId="0" quotePrefix="1" applyFont="1" applyBorder="1" applyAlignment="1">
      <alignment horizontal="left"/>
    </xf>
    <xf numFmtId="0" fontId="14" fillId="0" borderId="43" xfId="0" applyFont="1" applyBorder="1"/>
    <xf numFmtId="164" fontId="14" fillId="0" borderId="26" xfId="1" applyNumberFormat="1" applyFont="1" applyBorder="1" applyAlignment="1">
      <alignment horizontal="right" vertical="top"/>
    </xf>
    <xf numFmtId="0" fontId="14" fillId="0" borderId="40" xfId="0" quotePrefix="1" applyFont="1" applyBorder="1" applyAlignment="1">
      <alignment horizontal="left"/>
    </xf>
    <xf numFmtId="0" fontId="8" fillId="0" borderId="41" xfId="1" applyFont="1" applyBorder="1" applyAlignment="1">
      <alignment vertical="top"/>
    </xf>
    <xf numFmtId="0" fontId="24" fillId="0" borderId="40" xfId="1" quotePrefix="1" applyFont="1" applyBorder="1" applyAlignment="1">
      <alignment horizontal="left" vertical="top"/>
    </xf>
    <xf numFmtId="0" fontId="14" fillId="0" borderId="1" xfId="0" applyFont="1" applyBorder="1" applyAlignment="1">
      <alignment horizontal="right"/>
    </xf>
    <xf numFmtId="0" fontId="14" fillId="0" borderId="44" xfId="0" quotePrefix="1" applyFont="1" applyBorder="1" applyAlignment="1">
      <alignment horizontal="left"/>
    </xf>
    <xf numFmtId="0" fontId="29" fillId="0" borderId="0" xfId="0" quotePrefix="1" applyFont="1" applyAlignment="1">
      <alignment horizontal="left" indent="3"/>
    </xf>
    <xf numFmtId="0" fontId="0" fillId="3" borderId="1" xfId="0" applyFill="1" applyBorder="1"/>
    <xf numFmtId="0" fontId="0" fillId="3" borderId="1" xfId="0" applyFill="1" applyBorder="1" applyAlignment="1">
      <alignment vertical="center"/>
    </xf>
    <xf numFmtId="0" fontId="14" fillId="0" borderId="45" xfId="0" quotePrefix="1" applyFont="1" applyBorder="1" applyAlignment="1">
      <alignment horizontal="left"/>
    </xf>
    <xf numFmtId="0" fontId="31" fillId="11" borderId="22" xfId="0" quotePrefix="1" applyFont="1" applyFill="1" applyBorder="1" applyAlignment="1">
      <alignment wrapText="1"/>
    </xf>
    <xf numFmtId="0" fontId="31" fillId="11" borderId="22" xfId="0" quotePrefix="1" applyFont="1" applyFill="1" applyBorder="1" applyAlignment="1">
      <alignment horizontal="right" vertical="center" wrapText="1"/>
    </xf>
    <xf numFmtId="0" fontId="33" fillId="9" borderId="50" xfId="0" applyFont="1" applyFill="1" applyBorder="1" applyAlignment="1">
      <alignment horizontal="center" vertical="center" wrapText="1"/>
    </xf>
    <xf numFmtId="0" fontId="32" fillId="9" borderId="51" xfId="0" applyFont="1" applyFill="1" applyBorder="1" applyAlignment="1">
      <alignment horizontal="center" vertical="center" wrapText="1"/>
    </xf>
    <xf numFmtId="0" fontId="32" fillId="9" borderId="52" xfId="0" applyFont="1" applyFill="1" applyBorder="1" applyAlignment="1">
      <alignment horizontal="center" vertical="center" wrapText="1"/>
    </xf>
    <xf numFmtId="0" fontId="26" fillId="0" borderId="17" xfId="3" quotePrefix="1" applyBorder="1" applyAlignment="1">
      <alignment horizontal="center" vertical="top" wrapText="1"/>
    </xf>
    <xf numFmtId="0" fontId="36" fillId="0" borderId="0" xfId="3" applyFont="1"/>
    <xf numFmtId="0" fontId="37" fillId="10" borderId="0" xfId="0" applyFont="1" applyFill="1"/>
    <xf numFmtId="0" fontId="10" fillId="0" borderId="12" xfId="0" applyFont="1" applyBorder="1" applyAlignment="1">
      <alignment vertical="center" wrapText="1"/>
    </xf>
    <xf numFmtId="0" fontId="10" fillId="0" borderId="56" xfId="0" applyFont="1" applyBorder="1" applyAlignment="1">
      <alignment vertical="center" wrapText="1"/>
    </xf>
    <xf numFmtId="0" fontId="10" fillId="0" borderId="22" xfId="0" applyFont="1" applyBorder="1" applyAlignment="1">
      <alignment vertical="center" wrapText="1"/>
    </xf>
    <xf numFmtId="14" fontId="0" fillId="14" borderId="0" xfId="0" applyNumberFormat="1" applyFill="1" applyAlignment="1">
      <alignment horizontal="center"/>
    </xf>
    <xf numFmtId="0" fontId="0" fillId="14" borderId="0" xfId="0" applyFill="1"/>
    <xf numFmtId="0" fontId="0" fillId="10" borderId="19" xfId="0" applyFill="1" applyBorder="1" applyAlignment="1">
      <alignment horizontal="center" vertical="center"/>
    </xf>
    <xf numFmtId="2" fontId="0" fillId="0" borderId="0" xfId="0" applyNumberFormat="1"/>
    <xf numFmtId="0" fontId="0" fillId="8" borderId="1" xfId="0" applyFill="1" applyBorder="1" applyAlignment="1" applyProtection="1">
      <alignment horizontal="right" vertical="center" indent="2"/>
      <protection locked="0"/>
    </xf>
    <xf numFmtId="0" fontId="32" fillId="9" borderId="46" xfId="0" quotePrefix="1" applyFont="1" applyFill="1" applyBorder="1" applyAlignment="1">
      <alignment horizontal="center" vertical="center" wrapText="1"/>
    </xf>
    <xf numFmtId="0" fontId="32" fillId="9" borderId="58" xfId="0" quotePrefix="1" applyFont="1" applyFill="1" applyBorder="1" applyAlignment="1">
      <alignment horizontal="center" vertical="center" wrapText="1"/>
    </xf>
    <xf numFmtId="0" fontId="30" fillId="0" borderId="59" xfId="0" quotePrefix="1" applyFont="1" applyBorder="1" applyAlignment="1">
      <alignment horizontal="center" vertical="center" wrapText="1"/>
    </xf>
    <xf numFmtId="0" fontId="32" fillId="9" borderId="60" xfId="0" quotePrefix="1" applyFont="1" applyFill="1" applyBorder="1" applyAlignment="1">
      <alignment horizontal="right" vertical="center" wrapText="1"/>
    </xf>
    <xf numFmtId="0" fontId="31" fillId="11" borderId="47" xfId="0" quotePrefix="1" applyFont="1" applyFill="1" applyBorder="1" applyAlignment="1">
      <alignment horizontal="right" vertical="center" wrapText="1"/>
    </xf>
    <xf numFmtId="0" fontId="0" fillId="10" borderId="17" xfId="0" applyFill="1" applyBorder="1" applyAlignment="1">
      <alignment horizontal="center"/>
    </xf>
    <xf numFmtId="0" fontId="1" fillId="0" borderId="14" xfId="0" applyFont="1" applyBorder="1"/>
    <xf numFmtId="0" fontId="31" fillId="11" borderId="21" xfId="0" quotePrefix="1" applyFont="1" applyFill="1" applyBorder="1" applyAlignment="1">
      <alignment horizontal="right" vertical="center" wrapText="1"/>
    </xf>
    <xf numFmtId="0" fontId="31" fillId="11" borderId="61" xfId="0" quotePrefix="1" applyFont="1" applyFill="1" applyBorder="1" applyAlignment="1">
      <alignment horizontal="right" vertical="center" wrapText="1"/>
    </xf>
    <xf numFmtId="0" fontId="32" fillId="9" borderId="49" xfId="0" quotePrefix="1" applyFont="1" applyFill="1" applyBorder="1" applyAlignment="1">
      <alignment horizontal="center" vertical="center" wrapText="1"/>
    </xf>
    <xf numFmtId="0" fontId="32" fillId="9" borderId="48" xfId="0" quotePrefix="1" applyFont="1" applyFill="1" applyBorder="1" applyAlignment="1">
      <alignment horizontal="center" vertical="center" wrapText="1"/>
    </xf>
    <xf numFmtId="0" fontId="32" fillId="9" borderId="66" xfId="0" quotePrefix="1" applyFont="1" applyFill="1" applyBorder="1" applyAlignment="1">
      <alignment horizontal="center" vertical="center" wrapText="1"/>
    </xf>
    <xf numFmtId="0" fontId="32" fillId="9" borderId="67" xfId="0" quotePrefix="1" applyFont="1" applyFill="1" applyBorder="1" applyAlignment="1">
      <alignment horizontal="center" vertical="center" wrapText="1"/>
    </xf>
    <xf numFmtId="0" fontId="32" fillId="9" borderId="68" xfId="0" quotePrefix="1" applyFont="1" applyFill="1" applyBorder="1" applyAlignment="1">
      <alignment horizontal="center" vertical="center" wrapText="1"/>
    </xf>
    <xf numFmtId="0" fontId="32" fillId="9" borderId="69" xfId="0" quotePrefix="1" applyFont="1" applyFill="1" applyBorder="1" applyAlignment="1">
      <alignment horizontal="right" vertical="center" wrapText="1"/>
    </xf>
    <xf numFmtId="0" fontId="32" fillId="9" borderId="70" xfId="0" quotePrefix="1" applyFont="1" applyFill="1" applyBorder="1" applyAlignment="1">
      <alignment horizontal="center" vertical="center" wrapText="1"/>
    </xf>
    <xf numFmtId="2" fontId="34" fillId="9" borderId="71" xfId="0" applyNumberFormat="1" applyFont="1" applyFill="1" applyBorder="1"/>
    <xf numFmtId="166" fontId="34" fillId="9" borderId="71" xfId="0" applyNumberFormat="1" applyFont="1" applyFill="1" applyBorder="1"/>
    <xf numFmtId="166" fontId="34" fillId="9" borderId="72" xfId="0" applyNumberFormat="1" applyFont="1" applyFill="1" applyBorder="1"/>
    <xf numFmtId="0" fontId="2" fillId="14" borderId="25" xfId="0" applyFont="1" applyFill="1" applyBorder="1" applyAlignment="1">
      <alignment vertical="center"/>
    </xf>
    <xf numFmtId="0" fontId="2" fillId="14" borderId="0" xfId="0" applyFont="1" applyFill="1" applyAlignment="1">
      <alignment vertical="center"/>
    </xf>
    <xf numFmtId="0" fontId="32" fillId="9" borderId="46" xfId="0" quotePrefix="1" applyFont="1" applyFill="1" applyBorder="1" applyAlignment="1" applyProtection="1">
      <alignment horizontal="center" vertical="center" wrapText="1"/>
      <protection locked="0"/>
    </xf>
    <xf numFmtId="0" fontId="32" fillId="9" borderId="57" xfId="0" quotePrefix="1" applyFont="1" applyFill="1" applyBorder="1" applyAlignment="1" applyProtection="1">
      <alignment horizontal="center" vertical="center" wrapText="1"/>
      <protection locked="0"/>
    </xf>
    <xf numFmtId="0" fontId="32" fillId="9" borderId="60" xfId="0" quotePrefix="1" applyFont="1" applyFill="1" applyBorder="1" applyAlignment="1" applyProtection="1">
      <alignment horizontal="right" vertical="center" wrapText="1"/>
      <protection locked="0"/>
    </xf>
    <xf numFmtId="0" fontId="32" fillId="9" borderId="58" xfId="0" quotePrefix="1" applyFont="1" applyFill="1" applyBorder="1" applyAlignment="1" applyProtection="1">
      <alignment horizontal="center" vertical="center" wrapText="1"/>
      <protection locked="0"/>
    </xf>
    <xf numFmtId="2" fontId="34" fillId="9" borderId="53" xfId="0" applyNumberFormat="1" applyFont="1" applyFill="1" applyBorder="1" applyProtection="1">
      <protection locked="0"/>
    </xf>
    <xf numFmtId="166" fontId="34" fillId="9" borderId="53" xfId="0" applyNumberFormat="1" applyFont="1" applyFill="1" applyBorder="1" applyProtection="1">
      <protection locked="0"/>
    </xf>
    <xf numFmtId="166" fontId="34" fillId="9" borderId="55" xfId="0" applyNumberFormat="1" applyFont="1" applyFill="1" applyBorder="1" applyProtection="1">
      <protection locked="0"/>
    </xf>
    <xf numFmtId="0" fontId="8" fillId="0" borderId="73" xfId="1" quotePrefix="1" applyFont="1" applyBorder="1" applyAlignment="1">
      <alignment horizontal="left" vertical="top"/>
    </xf>
    <xf numFmtId="0" fontId="10" fillId="0" borderId="1" xfId="0" applyFont="1" applyBorder="1" applyAlignment="1">
      <alignment vertical="center" wrapText="1"/>
    </xf>
    <xf numFmtId="0" fontId="0" fillId="0" borderId="0" xfId="0" applyAlignment="1">
      <alignment horizontal="center" vertical="center"/>
    </xf>
    <xf numFmtId="0" fontId="0" fillId="2" borderId="1" xfId="0" applyFill="1" applyBorder="1" applyAlignment="1">
      <alignment horizontal="center"/>
    </xf>
    <xf numFmtId="0" fontId="10" fillId="0" borderId="1" xfId="0" applyFont="1" applyBorder="1" applyAlignment="1">
      <alignment horizontal="center" vertical="center" wrapText="1"/>
    </xf>
    <xf numFmtId="0" fontId="0" fillId="10" borderId="0" xfId="0" applyFill="1" applyAlignment="1">
      <alignment horizontal="center"/>
    </xf>
    <xf numFmtId="0" fontId="8" fillId="0" borderId="0" xfId="1" applyFont="1" applyAlignment="1">
      <alignment vertical="top" indent="2"/>
    </xf>
    <xf numFmtId="0" fontId="12" fillId="0" borderId="0" xfId="0" quotePrefix="1" applyFont="1" applyAlignment="1">
      <alignment horizontal="left"/>
    </xf>
    <xf numFmtId="167" fontId="0" fillId="0" borderId="0" xfId="0" applyNumberFormat="1" applyAlignment="1">
      <alignment horizontal="center"/>
    </xf>
    <xf numFmtId="0" fontId="10" fillId="7" borderId="1" xfId="0" quotePrefix="1" applyFont="1" applyFill="1" applyBorder="1" applyAlignment="1">
      <alignment horizontal="left" vertical="center" wrapText="1"/>
    </xf>
    <xf numFmtId="0" fontId="10" fillId="7" borderId="24" xfId="0" applyFont="1" applyFill="1" applyBorder="1" applyAlignment="1">
      <alignment vertical="center" wrapText="1"/>
    </xf>
    <xf numFmtId="0" fontId="30" fillId="15" borderId="59" xfId="0" quotePrefix="1" applyFont="1" applyFill="1" applyBorder="1" applyAlignment="1">
      <alignment horizontal="center" vertical="center" wrapText="1"/>
    </xf>
    <xf numFmtId="0" fontId="2" fillId="0" borderId="0" xfId="0" applyFont="1" applyAlignment="1">
      <alignment horizontal="center"/>
    </xf>
    <xf numFmtId="0" fontId="26" fillId="0" borderId="17" xfId="3" quotePrefix="1" applyBorder="1" applyAlignment="1">
      <alignment horizontal="center" vertical="center"/>
    </xf>
    <xf numFmtId="0" fontId="13" fillId="11" borderId="21" xfId="0" applyFont="1" applyFill="1" applyBorder="1" applyAlignment="1">
      <alignment horizontal="left"/>
    </xf>
    <xf numFmtId="0" fontId="0" fillId="8" borderId="11" xfId="0" applyFill="1" applyBorder="1" applyAlignment="1" applyProtection="1">
      <alignment horizontal="center" vertical="center"/>
      <protection locked="0"/>
    </xf>
    <xf numFmtId="0" fontId="0" fillId="8" borderId="27" xfId="0" applyFill="1" applyBorder="1" applyAlignment="1" applyProtection="1">
      <alignment horizontal="center" vertical="center"/>
      <protection locked="0"/>
    </xf>
    <xf numFmtId="0" fontId="0" fillId="8" borderId="26" xfId="0" applyFill="1" applyBorder="1" applyAlignment="1" applyProtection="1">
      <alignment horizontal="center" vertical="center"/>
      <protection locked="0"/>
    </xf>
    <xf numFmtId="165" fontId="3" fillId="14" borderId="11" xfId="0" applyNumberFormat="1" applyFont="1" applyFill="1" applyBorder="1" applyAlignment="1">
      <alignment horizontal="center" vertical="center" wrapText="1"/>
    </xf>
    <xf numFmtId="165" fontId="3" fillId="14" borderId="27" xfId="0" applyNumberFormat="1" applyFont="1" applyFill="1" applyBorder="1" applyAlignment="1">
      <alignment horizontal="center" vertical="center" wrapText="1"/>
    </xf>
    <xf numFmtId="165" fontId="3" fillId="14" borderId="26" xfId="0" applyNumberFormat="1" applyFont="1" applyFill="1" applyBorder="1" applyAlignment="1">
      <alignment horizontal="center" vertical="center" wrapText="1"/>
    </xf>
    <xf numFmtId="0" fontId="0" fillId="8" borderId="1" xfId="0" applyFill="1" applyBorder="1" applyAlignment="1" applyProtection="1">
      <alignment horizontal="center" vertical="center" wrapText="1"/>
      <protection locked="0"/>
    </xf>
    <xf numFmtId="165" fontId="3" fillId="14" borderId="1" xfId="0" applyNumberFormat="1" applyFont="1" applyFill="1" applyBorder="1" applyAlignment="1">
      <alignment horizontal="center" vertical="center" wrapText="1"/>
    </xf>
    <xf numFmtId="0" fontId="10" fillId="0" borderId="11"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6" xfId="0" applyFont="1" applyBorder="1" applyAlignment="1">
      <alignment horizontal="center" vertical="center" wrapText="1"/>
    </xf>
    <xf numFmtId="0" fontId="0" fillId="11" borderId="11" xfId="0" applyFill="1" applyBorder="1" applyAlignment="1">
      <alignment horizontal="center"/>
    </xf>
    <xf numFmtId="0" fontId="0" fillId="11" borderId="27" xfId="0" applyFill="1" applyBorder="1" applyAlignment="1">
      <alignment horizontal="center"/>
    </xf>
    <xf numFmtId="0" fontId="0" fillId="11" borderId="26" xfId="0" applyFill="1" applyBorder="1" applyAlignment="1">
      <alignment horizontal="center"/>
    </xf>
    <xf numFmtId="0" fontId="0" fillId="8" borderId="11" xfId="0" applyFill="1" applyBorder="1" applyAlignment="1" applyProtection="1">
      <alignment horizontal="center"/>
      <protection locked="0"/>
    </xf>
    <xf numFmtId="0" fontId="0" fillId="8" borderId="27" xfId="0" applyFill="1" applyBorder="1" applyAlignment="1" applyProtection="1">
      <alignment horizontal="center"/>
      <protection locked="0"/>
    </xf>
    <xf numFmtId="0" fontId="0" fillId="8" borderId="26" xfId="0" applyFill="1" applyBorder="1" applyAlignment="1" applyProtection="1">
      <alignment horizontal="center"/>
      <protection locked="0"/>
    </xf>
    <xf numFmtId="0" fontId="33" fillId="9" borderId="48" xfId="0" applyFont="1" applyFill="1" applyBorder="1" applyAlignment="1" applyProtection="1">
      <alignment horizontal="center" vertical="center"/>
      <protection locked="0"/>
    </xf>
    <xf numFmtId="0" fontId="33" fillId="9" borderId="46" xfId="0" applyFont="1" applyFill="1" applyBorder="1" applyAlignment="1" applyProtection="1">
      <alignment horizontal="center" vertical="center"/>
      <protection locked="0"/>
    </xf>
    <xf numFmtId="0" fontId="33" fillId="9" borderId="51" xfId="0" applyFont="1" applyFill="1" applyBorder="1" applyAlignment="1" applyProtection="1">
      <alignment horizontal="center" vertical="center"/>
      <protection locked="0"/>
    </xf>
    <xf numFmtId="0" fontId="33" fillId="9" borderId="52" xfId="0" applyFont="1" applyFill="1" applyBorder="1" applyAlignment="1" applyProtection="1">
      <alignment horizontal="center" vertical="center"/>
      <protection locked="0"/>
    </xf>
    <xf numFmtId="0" fontId="33" fillId="9" borderId="54" xfId="0" applyFont="1" applyFill="1" applyBorder="1" applyAlignment="1" applyProtection="1">
      <alignment horizontal="center" vertical="center"/>
      <protection locked="0"/>
    </xf>
    <xf numFmtId="0" fontId="10" fillId="0" borderId="1" xfId="0" applyFont="1" applyBorder="1" applyAlignment="1">
      <alignment vertical="center" wrapText="1"/>
    </xf>
    <xf numFmtId="0" fontId="0" fillId="11" borderId="1" xfId="0" applyFill="1" applyBorder="1" applyAlignment="1">
      <alignment horizontal="center"/>
    </xf>
    <xf numFmtId="0" fontId="10" fillId="8" borderId="1" xfId="0" applyFont="1" applyFill="1" applyBorder="1" applyAlignment="1" applyProtection="1">
      <alignment horizontal="center" vertical="center" wrapText="1"/>
      <protection locked="0"/>
    </xf>
    <xf numFmtId="0" fontId="23" fillId="8" borderId="1" xfId="0" applyFont="1" applyFill="1" applyBorder="1" applyAlignment="1" applyProtection="1">
      <alignment horizontal="center" vertical="center" wrapText="1"/>
      <protection locked="0"/>
    </xf>
    <xf numFmtId="0" fontId="21" fillId="11" borderId="47" xfId="0" quotePrefix="1" applyFont="1" applyFill="1" applyBorder="1" applyAlignment="1">
      <alignment horizontal="left" wrapText="1"/>
    </xf>
    <xf numFmtId="0" fontId="21" fillId="11" borderId="21" xfId="0" quotePrefix="1" applyFont="1" applyFill="1" applyBorder="1" applyAlignment="1">
      <alignment horizontal="left" wrapText="1"/>
    </xf>
    <xf numFmtId="0" fontId="23" fillId="8" borderId="11" xfId="0" applyFont="1" applyFill="1" applyBorder="1" applyAlignment="1" applyProtection="1">
      <alignment horizontal="center" vertical="center" wrapText="1"/>
      <protection locked="0"/>
    </xf>
    <xf numFmtId="0" fontId="23" fillId="8" borderId="27" xfId="0" applyFont="1" applyFill="1" applyBorder="1" applyAlignment="1" applyProtection="1">
      <alignment horizontal="center" vertical="center" wrapText="1"/>
      <protection locked="0"/>
    </xf>
    <xf numFmtId="0" fontId="23" fillId="8" borderId="26" xfId="0" applyFont="1" applyFill="1" applyBorder="1" applyAlignment="1" applyProtection="1">
      <alignment horizontal="center" vertical="center" wrapText="1"/>
      <protection locked="0"/>
    </xf>
    <xf numFmtId="0" fontId="4" fillId="8" borderId="11" xfId="0" applyFont="1" applyFill="1" applyBorder="1" applyAlignment="1" applyProtection="1">
      <alignment horizontal="center" vertical="center" wrapText="1"/>
      <protection locked="0"/>
    </xf>
    <xf numFmtId="0" fontId="4" fillId="8" borderId="27" xfId="0" applyFont="1" applyFill="1" applyBorder="1" applyAlignment="1" applyProtection="1">
      <alignment horizontal="center" vertical="center" wrapText="1"/>
      <protection locked="0"/>
    </xf>
    <xf numFmtId="0" fontId="4" fillId="8" borderId="26" xfId="0" applyFont="1" applyFill="1" applyBorder="1" applyAlignment="1" applyProtection="1">
      <alignment horizontal="center" vertical="center" wrapText="1"/>
      <protection locked="0"/>
    </xf>
    <xf numFmtId="0" fontId="32" fillId="9" borderId="62" xfId="0" applyFont="1" applyFill="1" applyBorder="1" applyAlignment="1">
      <alignment horizontal="center" vertical="center" wrapText="1"/>
    </xf>
    <xf numFmtId="0" fontId="32" fillId="9" borderId="63" xfId="0" applyFont="1" applyFill="1" applyBorder="1" applyAlignment="1">
      <alignment horizontal="center" vertical="center" wrapText="1"/>
    </xf>
    <xf numFmtId="0" fontId="32" fillId="9" borderId="64" xfId="0" applyFont="1" applyFill="1" applyBorder="1" applyAlignment="1">
      <alignment horizontal="center" vertical="center" wrapText="1"/>
    </xf>
    <xf numFmtId="0" fontId="32" fillId="9" borderId="65" xfId="0" applyFont="1" applyFill="1" applyBorder="1" applyAlignment="1">
      <alignment horizontal="center" vertical="center" wrapText="1"/>
    </xf>
    <xf numFmtId="0" fontId="10" fillId="8" borderId="1" xfId="0" applyFont="1" applyFill="1" applyBorder="1" applyAlignment="1" applyProtection="1">
      <alignment vertical="center" wrapText="1"/>
      <protection locked="0"/>
    </xf>
    <xf numFmtId="14" fontId="0" fillId="11" borderId="34" xfId="0" applyNumberFormat="1" applyFill="1" applyBorder="1" applyAlignment="1">
      <alignment horizontal="center"/>
    </xf>
    <xf numFmtId="0" fontId="2" fillId="5" borderId="11" xfId="0" applyFont="1" applyFill="1" applyBorder="1" applyAlignment="1" applyProtection="1">
      <alignment horizontal="center" vertical="center"/>
      <protection locked="0"/>
    </xf>
    <xf numFmtId="0" fontId="2" fillId="5" borderId="27" xfId="0" applyFont="1" applyFill="1" applyBorder="1" applyAlignment="1" applyProtection="1">
      <alignment horizontal="center" vertical="center"/>
      <protection locked="0"/>
    </xf>
    <xf numFmtId="0" fontId="2" fillId="5" borderId="26" xfId="0" applyFont="1" applyFill="1" applyBorder="1" applyAlignment="1" applyProtection="1">
      <alignment horizontal="center" vertical="center"/>
      <protection locked="0"/>
    </xf>
    <xf numFmtId="0" fontId="17" fillId="3" borderId="11" xfId="0" quotePrefix="1" applyFont="1" applyFill="1" applyBorder="1" applyAlignment="1">
      <alignment horizontal="center" vertical="center"/>
    </xf>
    <xf numFmtId="0" fontId="17" fillId="3" borderId="27" xfId="0" quotePrefix="1" applyFont="1" applyFill="1" applyBorder="1" applyAlignment="1">
      <alignment horizontal="center" vertical="center"/>
    </xf>
    <xf numFmtId="0" fontId="17" fillId="3" borderId="26" xfId="0" quotePrefix="1" applyFont="1" applyFill="1" applyBorder="1" applyAlignment="1">
      <alignment horizontal="center" vertical="center"/>
    </xf>
    <xf numFmtId="0" fontId="15" fillId="7" borderId="13" xfId="0" quotePrefix="1" applyFont="1" applyFill="1" applyBorder="1" applyAlignment="1">
      <alignment horizontal="center" vertical="center" wrapText="1"/>
    </xf>
    <xf numFmtId="0" fontId="15" fillId="7" borderId="14" xfId="0" quotePrefix="1" applyFont="1" applyFill="1" applyBorder="1" applyAlignment="1">
      <alignment horizontal="center" vertical="center" wrapText="1"/>
    </xf>
    <xf numFmtId="0" fontId="15" fillId="7" borderId="16" xfId="0" quotePrefix="1" applyFont="1" applyFill="1" applyBorder="1" applyAlignment="1">
      <alignment horizontal="center" vertical="center" wrapText="1"/>
    </xf>
    <xf numFmtId="0" fontId="15" fillId="7" borderId="0" xfId="0" quotePrefix="1" applyFont="1" applyFill="1" applyAlignment="1">
      <alignment horizontal="center" vertical="center" wrapText="1"/>
    </xf>
    <xf numFmtId="0" fontId="15" fillId="7" borderId="18" xfId="0" quotePrefix="1" applyFont="1" applyFill="1" applyBorder="1" applyAlignment="1">
      <alignment horizontal="center" vertical="center" wrapText="1"/>
    </xf>
    <xf numFmtId="0" fontId="15" fillId="7" borderId="19" xfId="0" quotePrefix="1" applyFont="1" applyFill="1" applyBorder="1" applyAlignment="1">
      <alignment horizontal="center" vertical="center" wrapText="1"/>
    </xf>
    <xf numFmtId="0" fontId="10" fillId="8" borderId="11" xfId="0" applyFont="1" applyFill="1" applyBorder="1" applyAlignment="1" applyProtection="1">
      <alignment vertical="center" wrapText="1"/>
      <protection locked="0"/>
    </xf>
    <xf numFmtId="0" fontId="10" fillId="8" borderId="27" xfId="0" applyFont="1" applyFill="1" applyBorder="1" applyAlignment="1" applyProtection="1">
      <alignment vertical="center" wrapText="1"/>
      <protection locked="0"/>
    </xf>
    <xf numFmtId="0" fontId="10" fillId="8" borderId="26" xfId="0" applyFont="1" applyFill="1" applyBorder="1" applyAlignment="1" applyProtection="1">
      <alignment vertical="center" wrapText="1"/>
      <protection locked="0"/>
    </xf>
    <xf numFmtId="0" fontId="22" fillId="7" borderId="34" xfId="0" quotePrefix="1" applyFont="1" applyFill="1" applyBorder="1" applyAlignment="1">
      <alignment horizontal="center"/>
    </xf>
    <xf numFmtId="0" fontId="22" fillId="7" borderId="34" xfId="0" applyFont="1" applyFill="1" applyBorder="1" applyAlignment="1">
      <alignment horizontal="center"/>
    </xf>
    <xf numFmtId="0" fontId="2" fillId="14" borderId="11" xfId="0" applyFont="1" applyFill="1" applyBorder="1" applyAlignment="1">
      <alignment horizontal="center" vertical="center"/>
    </xf>
    <xf numFmtId="0" fontId="2" fillId="14" borderId="27" xfId="0" applyFont="1" applyFill="1" applyBorder="1" applyAlignment="1">
      <alignment horizontal="center" vertical="center"/>
    </xf>
    <xf numFmtId="0" fontId="2" fillId="14" borderId="26" xfId="0" applyFont="1" applyFill="1" applyBorder="1" applyAlignment="1">
      <alignment horizontal="center" vertical="center"/>
    </xf>
    <xf numFmtId="0" fontId="0" fillId="0" borderId="0" xfId="0" applyAlignment="1">
      <alignment horizontal="center"/>
    </xf>
    <xf numFmtId="0" fontId="0" fillId="0" borderId="31" xfId="0" applyBorder="1" applyAlignment="1">
      <alignment horizontal="center"/>
    </xf>
    <xf numFmtId="0" fontId="0" fillId="0" borderId="30" xfId="0" quotePrefix="1" applyBorder="1" applyAlignment="1">
      <alignment horizontal="left" vertical="center" wrapText="1"/>
    </xf>
    <xf numFmtId="0" fontId="0" fillId="0" borderId="0" xfId="0" applyAlignment="1">
      <alignment horizontal="left" vertical="center" wrapText="1"/>
    </xf>
    <xf numFmtId="0" fontId="0" fillId="0" borderId="31" xfId="0" applyBorder="1" applyAlignment="1">
      <alignment horizontal="left" vertical="center" wrapText="1"/>
    </xf>
    <xf numFmtId="0" fontId="3" fillId="0" borderId="36" xfId="0" applyFont="1" applyBorder="1" applyAlignment="1">
      <alignment horizontal="center"/>
    </xf>
    <xf numFmtId="0" fontId="3" fillId="0" borderId="29" xfId="0" applyFont="1" applyBorder="1" applyAlignment="1">
      <alignment horizontal="center"/>
    </xf>
    <xf numFmtId="0" fontId="4" fillId="0" borderId="0" xfId="0" applyFont="1" applyAlignment="1">
      <alignment horizontal="center"/>
    </xf>
    <xf numFmtId="0" fontId="4" fillId="0" borderId="31" xfId="0" applyFont="1" applyBorder="1" applyAlignment="1">
      <alignment horizontal="center"/>
    </xf>
    <xf numFmtId="0" fontId="0" fillId="0" borderId="0" xfId="0" applyAlignment="1">
      <alignment horizontal="center" vertical="center"/>
    </xf>
    <xf numFmtId="0" fontId="0" fillId="0" borderId="0" xfId="0" quotePrefix="1" applyAlignment="1">
      <alignment horizontal="right" vertical="center"/>
    </xf>
    <xf numFmtId="0" fontId="0" fillId="0" borderId="0" xfId="0" applyAlignment="1">
      <alignment horizontal="right" vertical="center"/>
    </xf>
    <xf numFmtId="0" fontId="0" fillId="0" borderId="31" xfId="0" applyBorder="1" applyAlignment="1">
      <alignment horizontal="right" vertical="center"/>
    </xf>
    <xf numFmtId="0" fontId="0" fillId="0" borderId="0" xfId="0" quotePrefix="1" applyAlignment="1">
      <alignment horizontal="left" vertical="center" wrapText="1"/>
    </xf>
    <xf numFmtId="0" fontId="0" fillId="0" borderId="31" xfId="0" quotePrefix="1" applyBorder="1" applyAlignment="1">
      <alignment horizontal="left" vertical="center" wrapText="1"/>
    </xf>
    <xf numFmtId="0" fontId="0" fillId="0" borderId="21" xfId="0" applyBorder="1" applyAlignment="1">
      <alignment horizontal="center"/>
    </xf>
    <xf numFmtId="0" fontId="0" fillId="2" borderId="1" xfId="0" applyFill="1" applyBorder="1" applyAlignment="1">
      <alignment horizontal="center"/>
    </xf>
    <xf numFmtId="0" fontId="0" fillId="8" borderId="1" xfId="0" quotePrefix="1" applyFill="1" applyBorder="1" applyAlignment="1" applyProtection="1">
      <alignment horizontal="center" vertical="center" wrapText="1"/>
      <protection locked="0"/>
    </xf>
    <xf numFmtId="0" fontId="0" fillId="8" borderId="1" xfId="0" applyFill="1" applyBorder="1" applyAlignment="1" applyProtection="1">
      <alignment horizontal="center" vertical="center"/>
      <protection locked="0"/>
    </xf>
    <xf numFmtId="0" fontId="21" fillId="11" borderId="1" xfId="0" quotePrefix="1" applyFont="1" applyFill="1" applyBorder="1" applyAlignment="1">
      <alignment horizontal="left" wrapText="1"/>
    </xf>
    <xf numFmtId="0" fontId="21" fillId="11" borderId="1" xfId="0" quotePrefix="1" applyFont="1" applyFill="1" applyBorder="1" applyAlignment="1">
      <alignment horizontal="center" wrapText="1"/>
    </xf>
    <xf numFmtId="0" fontId="5" fillId="9" borderId="1" xfId="0" applyFont="1" applyFill="1" applyBorder="1" applyAlignment="1">
      <alignment horizontal="center"/>
    </xf>
    <xf numFmtId="168" fontId="0" fillId="11" borderId="12" xfId="0" applyNumberFormat="1" applyFill="1" applyBorder="1" applyAlignment="1">
      <alignment horizontal="center"/>
    </xf>
    <xf numFmtId="0" fontId="10" fillId="0" borderId="1" xfId="0" applyFont="1" applyBorder="1" applyAlignment="1">
      <alignment horizontal="center" vertical="center" wrapText="1"/>
    </xf>
    <xf numFmtId="0" fontId="18" fillId="8" borderId="11" xfId="0" applyFont="1" applyFill="1" applyBorder="1" applyAlignment="1">
      <alignment horizontal="center" wrapText="1"/>
    </xf>
    <xf numFmtId="0" fontId="18" fillId="8" borderId="27" xfId="0" applyFont="1" applyFill="1" applyBorder="1" applyAlignment="1">
      <alignment horizontal="center" wrapText="1"/>
    </xf>
    <xf numFmtId="0" fontId="18" fillId="8" borderId="26" xfId="0" applyFont="1" applyFill="1" applyBorder="1" applyAlignment="1">
      <alignment horizontal="center" wrapText="1"/>
    </xf>
    <xf numFmtId="0" fontId="0" fillId="10" borderId="0" xfId="0" applyFill="1" applyAlignment="1">
      <alignment horizontal="center"/>
    </xf>
    <xf numFmtId="0" fontId="17" fillId="3" borderId="1" xfId="0" quotePrefix="1" applyFont="1" applyFill="1" applyBorder="1" applyAlignment="1">
      <alignment horizontal="center" vertical="center"/>
    </xf>
    <xf numFmtId="0" fontId="2" fillId="5" borderId="1" xfId="0" applyFont="1" applyFill="1" applyBorder="1" applyAlignment="1" applyProtection="1">
      <alignment horizontal="center" vertical="center"/>
      <protection locked="0"/>
    </xf>
    <xf numFmtId="0" fontId="17" fillId="7" borderId="13" xfId="0" quotePrefix="1" applyFont="1" applyFill="1" applyBorder="1" applyAlignment="1">
      <alignment horizontal="left" vertical="top" wrapText="1" indent="26"/>
    </xf>
    <xf numFmtId="0" fontId="17" fillId="7" borderId="14" xfId="0" quotePrefix="1" applyFont="1" applyFill="1" applyBorder="1" applyAlignment="1">
      <alignment horizontal="left" vertical="top" wrapText="1" indent="26"/>
    </xf>
    <xf numFmtId="0" fontId="17" fillId="7" borderId="15" xfId="0" quotePrefix="1" applyFont="1" applyFill="1" applyBorder="1" applyAlignment="1">
      <alignment horizontal="left" vertical="top" wrapText="1" indent="26"/>
    </xf>
    <xf numFmtId="0" fontId="17" fillId="7" borderId="16" xfId="0" quotePrefix="1" applyFont="1" applyFill="1" applyBorder="1" applyAlignment="1">
      <alignment horizontal="left" vertical="top" wrapText="1" indent="26"/>
    </xf>
    <xf numFmtId="0" fontId="17" fillId="7" borderId="0" xfId="0" quotePrefix="1" applyFont="1" applyFill="1" applyAlignment="1">
      <alignment horizontal="left" vertical="top" wrapText="1" indent="26"/>
    </xf>
    <xf numFmtId="0" fontId="17" fillId="7" borderId="17" xfId="0" quotePrefix="1" applyFont="1" applyFill="1" applyBorder="1" applyAlignment="1">
      <alignment horizontal="left" vertical="top" wrapText="1" indent="26"/>
    </xf>
    <xf numFmtId="0" fontId="17" fillId="7" borderId="18" xfId="0" quotePrefix="1" applyFont="1" applyFill="1" applyBorder="1" applyAlignment="1">
      <alignment horizontal="left" vertical="top" wrapText="1" indent="26"/>
    </xf>
    <xf numFmtId="0" fontId="17" fillId="7" borderId="19" xfId="0" quotePrefix="1" applyFont="1" applyFill="1" applyBorder="1" applyAlignment="1">
      <alignment horizontal="left" vertical="top" wrapText="1" indent="26"/>
    </xf>
    <xf numFmtId="0" fontId="17" fillId="7" borderId="20" xfId="0" quotePrefix="1" applyFont="1" applyFill="1" applyBorder="1" applyAlignment="1">
      <alignment horizontal="left" vertical="top" wrapText="1" indent="26"/>
    </xf>
    <xf numFmtId="0" fontId="21" fillId="11" borderId="12" xfId="0" quotePrefix="1" applyFont="1" applyFill="1" applyBorder="1" applyAlignment="1">
      <alignment horizontal="left" wrapText="1"/>
    </xf>
    <xf numFmtId="0" fontId="21" fillId="11" borderId="12" xfId="0" quotePrefix="1" applyFont="1" applyFill="1" applyBorder="1" applyAlignment="1">
      <alignment horizontal="center" wrapText="1"/>
    </xf>
    <xf numFmtId="0" fontId="18" fillId="8" borderId="1" xfId="0" applyFont="1" applyFill="1" applyBorder="1" applyAlignment="1">
      <alignment horizontal="center" wrapText="1"/>
    </xf>
    <xf numFmtId="0" fontId="13" fillId="13" borderId="1" xfId="0" applyFont="1" applyFill="1" applyBorder="1" applyAlignment="1">
      <alignment horizontal="left"/>
    </xf>
    <xf numFmtId="0" fontId="9" fillId="0" borderId="0" xfId="1" applyFont="1" applyAlignment="1">
      <alignment horizontal="center" vertical="top"/>
    </xf>
    <xf numFmtId="0" fontId="7" fillId="0" borderId="0" xfId="1"/>
    <xf numFmtId="0" fontId="8" fillId="0" borderId="0" xfId="1" applyFont="1" applyAlignment="1">
      <alignment vertical="top" indent="2"/>
    </xf>
    <xf numFmtId="166" fontId="7" fillId="0" borderId="0" xfId="1" applyNumberFormat="1" applyAlignment="1">
      <alignment horizontal="left" vertical="top"/>
    </xf>
    <xf numFmtId="0" fontId="7" fillId="0" borderId="0" xfId="1" applyAlignment="1">
      <alignment horizontal="center" vertical="top"/>
    </xf>
    <xf numFmtId="19" fontId="7" fillId="0" borderId="0" xfId="1" applyNumberFormat="1" applyAlignment="1">
      <alignment horizontal="right" vertical="top"/>
    </xf>
    <xf numFmtId="0" fontId="2" fillId="0" borderId="0" xfId="0" applyFont="1" applyAlignment="1">
      <alignment horizontal="center" vertical="center" wrapText="1"/>
    </xf>
    <xf numFmtId="0" fontId="12" fillId="0" borderId="0" xfId="0" quotePrefix="1" applyFont="1" applyAlignment="1">
      <alignment horizontal="left"/>
    </xf>
    <xf numFmtId="0" fontId="15" fillId="7" borderId="13" xfId="0" quotePrefix="1" applyFont="1" applyFill="1" applyBorder="1" applyAlignment="1">
      <alignment horizontal="center" vertical="top" wrapText="1"/>
    </xf>
    <xf numFmtId="0" fontId="15" fillId="7" borderId="14" xfId="0" quotePrefix="1" applyFont="1" applyFill="1" applyBorder="1" applyAlignment="1">
      <alignment horizontal="center" vertical="top" wrapText="1"/>
    </xf>
    <xf numFmtId="0" fontId="21" fillId="11" borderId="11" xfId="0" quotePrefix="1" applyFont="1" applyFill="1" applyBorder="1" applyAlignment="1">
      <alignment horizontal="center" wrapText="1"/>
    </xf>
    <xf numFmtId="0" fontId="21" fillId="11" borderId="27" xfId="0" quotePrefix="1" applyFont="1" applyFill="1" applyBorder="1" applyAlignment="1">
      <alignment horizontal="center" wrapText="1"/>
    </xf>
    <xf numFmtId="0" fontId="21" fillId="11" borderId="26" xfId="0" quotePrefix="1" applyFont="1" applyFill="1" applyBorder="1" applyAlignment="1">
      <alignment horizontal="center" wrapText="1"/>
    </xf>
    <xf numFmtId="0" fontId="5" fillId="9" borderId="11" xfId="0" applyFont="1" applyFill="1" applyBorder="1" applyAlignment="1">
      <alignment horizontal="center"/>
    </xf>
    <xf numFmtId="0" fontId="5" fillId="9" borderId="27" xfId="0" applyFont="1" applyFill="1" applyBorder="1" applyAlignment="1">
      <alignment horizontal="center"/>
    </xf>
    <xf numFmtId="0" fontId="5" fillId="9" borderId="26" xfId="0" applyFont="1" applyFill="1" applyBorder="1" applyAlignment="1">
      <alignment horizontal="center"/>
    </xf>
    <xf numFmtId="0" fontId="0" fillId="8" borderId="11" xfId="0" applyFill="1" applyBorder="1" applyAlignment="1" applyProtection="1">
      <alignment horizontal="center" vertical="center" wrapText="1"/>
      <protection locked="0"/>
    </xf>
    <xf numFmtId="0" fontId="0" fillId="8" borderId="27" xfId="0" applyFill="1" applyBorder="1" applyAlignment="1" applyProtection="1">
      <alignment horizontal="center" vertical="center" wrapText="1"/>
      <protection locked="0"/>
    </xf>
    <xf numFmtId="0" fontId="0" fillId="8" borderId="26" xfId="0" applyFill="1" applyBorder="1" applyAlignment="1" applyProtection="1">
      <alignment horizontal="center" vertical="center" wrapText="1"/>
      <protection locked="0"/>
    </xf>
    <xf numFmtId="0" fontId="0" fillId="8" borderId="11" xfId="0" quotePrefix="1" applyFill="1" applyBorder="1" applyAlignment="1" applyProtection="1">
      <alignment horizontal="center" vertical="center" wrapText="1"/>
      <protection locked="0"/>
    </xf>
    <xf numFmtId="0" fontId="0" fillId="8" borderId="27" xfId="0" quotePrefix="1" applyFill="1" applyBorder="1" applyAlignment="1" applyProtection="1">
      <alignment horizontal="center" vertical="center" wrapText="1"/>
      <protection locked="0"/>
    </xf>
    <xf numFmtId="0" fontId="0" fillId="8" borderId="26" xfId="0" quotePrefix="1" applyFill="1" applyBorder="1" applyAlignment="1" applyProtection="1">
      <alignment horizontal="center" vertical="center" wrapText="1"/>
      <protection locked="0"/>
    </xf>
    <xf numFmtId="0" fontId="10" fillId="8" borderId="11" xfId="0" applyFont="1" applyFill="1" applyBorder="1" applyAlignment="1" applyProtection="1">
      <alignment horizontal="center" vertical="center" wrapText="1"/>
      <protection locked="0"/>
    </xf>
    <xf numFmtId="0" fontId="10" fillId="8" borderId="27" xfId="0" applyFont="1" applyFill="1" applyBorder="1" applyAlignment="1" applyProtection="1">
      <alignment horizontal="center" vertical="center" wrapText="1"/>
      <protection locked="0"/>
    </xf>
    <xf numFmtId="0" fontId="10" fillId="8" borderId="26" xfId="0" applyFont="1" applyFill="1" applyBorder="1" applyAlignment="1" applyProtection="1">
      <alignment horizontal="center" vertical="center" wrapText="1"/>
      <protection locked="0"/>
    </xf>
    <xf numFmtId="0" fontId="0" fillId="0" borderId="6" xfId="0" applyBorder="1" applyAlignment="1">
      <alignment horizontal="center"/>
    </xf>
    <xf numFmtId="0" fontId="0" fillId="0" borderId="6" xfId="0" applyBorder="1" applyAlignment="1">
      <alignment horizontal="right" vertical="center"/>
    </xf>
    <xf numFmtId="0" fontId="4" fillId="0" borderId="6"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13" fillId="11" borderId="1" xfId="0" applyFont="1" applyFill="1" applyBorder="1" applyAlignment="1">
      <alignment horizontal="left"/>
    </xf>
  </cellXfs>
  <cellStyles count="4">
    <cellStyle name="Hyperlink" xfId="3" builtinId="8"/>
    <cellStyle name="Normal" xfId="0" builtinId="0"/>
    <cellStyle name="Normal 2" xfId="1" xr:uid="{00000000-0005-0000-0000-000002000000}"/>
    <cellStyle name="Normal 3" xfId="2" xr:uid="{00000000-0005-0000-0000-000003000000}"/>
  </cellStyles>
  <dxfs count="253">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auto="1"/>
      </font>
    </dxf>
    <dxf>
      <font>
        <color rgb="FFFF0000"/>
      </font>
    </dxf>
    <dxf>
      <fill>
        <patternFill>
          <bgColor theme="4"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34998626667073579"/>
        </patternFill>
      </fill>
    </dxf>
    <dxf>
      <fill>
        <patternFill>
          <bgColor theme="0" tint="-0.34998626667073579"/>
        </patternFill>
      </fill>
    </dxf>
    <dxf>
      <fill>
        <patternFill>
          <bgColor theme="4" tint="0.59996337778862885"/>
        </patternFill>
      </fill>
    </dxf>
    <dxf>
      <font>
        <color auto="1"/>
      </font>
    </dxf>
    <dxf>
      <font>
        <color rgb="FFFF000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4" tint="0.59996337778862885"/>
        </patternFill>
      </fill>
    </dxf>
    <dxf>
      <font>
        <color auto="1"/>
      </font>
    </dxf>
    <dxf>
      <font>
        <color rgb="FFFF0000"/>
      </font>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4" tint="0.59996337778862885"/>
        </patternFill>
      </fill>
    </dxf>
    <dxf>
      <fill>
        <patternFill>
          <bgColor theme="4" tint="0.59996337778862885"/>
        </patternFill>
      </fill>
    </dxf>
    <dxf>
      <fill>
        <patternFill>
          <bgColor theme="4" tint="0.59996337778862885"/>
        </patternFill>
      </fill>
    </dxf>
    <dxf>
      <fill>
        <patternFill>
          <bgColor theme="4" tint="0.59996337778862885"/>
        </patternFill>
      </fill>
    </dxf>
    <dxf>
      <font>
        <color auto="1"/>
      </font>
    </dxf>
    <dxf>
      <font>
        <color auto="1"/>
      </font>
    </dxf>
    <dxf>
      <font>
        <color auto="1"/>
      </font>
    </dxf>
    <dxf>
      <font>
        <color auto="1"/>
      </font>
    </dxf>
    <dxf>
      <font>
        <color auto="1"/>
      </font>
    </dxf>
    <dxf>
      <font>
        <color auto="1"/>
      </font>
    </dxf>
    <dxf>
      <font>
        <color auto="1"/>
      </font>
    </dxf>
    <dxf>
      <font>
        <color auto="1"/>
      </font>
    </dxf>
    <dxf>
      <fill>
        <patternFill>
          <bgColor theme="4" tint="0.59996337778862885"/>
        </patternFill>
      </fill>
    </dxf>
    <dxf>
      <fill>
        <patternFill>
          <bgColor theme="4" tint="0.59996337778862885"/>
        </patternFill>
      </fill>
    </dxf>
    <dxf>
      <fill>
        <patternFill>
          <bgColor theme="4" tint="0.59996337778862885"/>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theme="4" tint="0.59996337778862885"/>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theme="1"/>
      </font>
      <fill>
        <patternFill>
          <bgColor theme="0"/>
        </patternFill>
      </fill>
      <border>
        <left style="thin">
          <color rgb="FF0033CC"/>
        </left>
        <right style="thin">
          <color rgb="FF0033CC"/>
        </right>
        <top style="thin">
          <color rgb="FF0033CC"/>
        </top>
        <bottom style="thin">
          <color rgb="FF0033CC"/>
        </bottom>
        <vertical/>
        <horizontal/>
      </border>
    </dxf>
    <dxf>
      <font>
        <color theme="1"/>
      </font>
      <fill>
        <patternFill>
          <bgColor theme="4" tint="0.59996337778862885"/>
        </patternFill>
      </fill>
      <border>
        <left style="thin">
          <color rgb="FF0033CC"/>
        </left>
        <right style="thin">
          <color rgb="FF0033CC"/>
        </right>
        <top style="thin">
          <color rgb="FF0033CC"/>
        </top>
        <bottom style="thin">
          <color rgb="FF0033CC"/>
        </bottom>
        <vertical/>
        <horizontal/>
      </border>
    </dxf>
    <dxf>
      <font>
        <color rgb="FFFF0000"/>
      </font>
      <fill>
        <patternFill>
          <bgColor theme="0"/>
        </patternFill>
      </fill>
      <border>
        <left style="thin">
          <color rgb="FF0033CC"/>
        </left>
        <right style="thin">
          <color rgb="FF0033CC"/>
        </right>
        <top style="thin">
          <color rgb="FF0033CC"/>
        </top>
        <bottom style="thin">
          <color rgb="FF0033CC"/>
        </bottom>
      </border>
    </dxf>
  </dxfs>
  <tableStyles count="0" defaultTableStyle="TableStyleMedium2" defaultPivotStyle="PivotStyleLight16"/>
  <colors>
    <mruColors>
      <color rgb="FFFFFF99"/>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3</xdr:col>
      <xdr:colOff>243416</xdr:colOff>
      <xdr:row>8</xdr:row>
      <xdr:rowOff>209546</xdr:rowOff>
    </xdr:from>
    <xdr:to>
      <xdr:col>3</xdr:col>
      <xdr:colOff>514348</xdr:colOff>
      <xdr:row>8</xdr:row>
      <xdr:rowOff>211665</xdr:rowOff>
    </xdr:to>
    <xdr:sp macro="" textlink="">
      <xdr:nvSpPr>
        <xdr:cNvPr id="2" name="Line 13">
          <a:extLst>
            <a:ext uri="{FF2B5EF4-FFF2-40B4-BE49-F238E27FC236}">
              <a16:creationId xmlns:a16="http://schemas.microsoft.com/office/drawing/2014/main" id="{00000000-0008-0000-0200-000002000000}"/>
            </a:ext>
          </a:extLst>
        </xdr:cNvPr>
        <xdr:cNvSpPr>
          <a:spLocks noChangeShapeType="1"/>
        </xdr:cNvSpPr>
      </xdr:nvSpPr>
      <xdr:spPr bwMode="auto">
        <a:xfrm flipH="1">
          <a:off x="2137833" y="1945213"/>
          <a:ext cx="270932" cy="2119"/>
        </a:xfrm>
        <a:prstGeom prst="line">
          <a:avLst/>
        </a:prstGeom>
        <a:noFill/>
        <a:ln w="12700">
          <a:solidFill>
            <a:srgbClr val="FF0000"/>
          </a:solidFill>
          <a:round/>
          <a:headEnd type="arrow" w="med" len="med"/>
          <a:tailEnd type="oval" w="med" len="me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470415</xdr:colOff>
      <xdr:row>34</xdr:row>
      <xdr:rowOff>19053</xdr:rowOff>
    </xdr:from>
    <xdr:to>
      <xdr:col>8</xdr:col>
      <xdr:colOff>1117603</xdr:colOff>
      <xdr:row>68</xdr:row>
      <xdr:rowOff>3</xdr:rowOff>
    </xdr:to>
    <xdr:sp macro="" textlink="">
      <xdr:nvSpPr>
        <xdr:cNvPr id="4" name="Bent Arrow 3">
          <a:extLst>
            <a:ext uri="{FF2B5EF4-FFF2-40B4-BE49-F238E27FC236}">
              <a16:creationId xmlns:a16="http://schemas.microsoft.com/office/drawing/2014/main" id="{00000000-0008-0000-0500-000004000000}"/>
            </a:ext>
          </a:extLst>
        </xdr:cNvPr>
        <xdr:cNvSpPr/>
      </xdr:nvSpPr>
      <xdr:spPr>
        <a:xfrm rot="5400000" flipV="1">
          <a:off x="4429384" y="7655184"/>
          <a:ext cx="4781550" cy="1599688"/>
        </a:xfrm>
        <a:prstGeom prst="bentArrow">
          <a:avLst>
            <a:gd name="adj1" fmla="val 7678"/>
            <a:gd name="adj2" fmla="val 18252"/>
            <a:gd name="adj3" fmla="val 24206"/>
            <a:gd name="adj4" fmla="val 4375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solidFill>
              <a:schemeClr val="tx1"/>
            </a:solidFill>
          </a:endParaRPr>
        </a:p>
      </xdr:txBody>
    </xdr:sp>
    <xdr:clientData/>
  </xdr:twoCellAnchor>
  <xdr:twoCellAnchor>
    <xdr:from>
      <xdr:col>6</xdr:col>
      <xdr:colOff>161925</xdr:colOff>
      <xdr:row>27</xdr:row>
      <xdr:rowOff>161925</xdr:rowOff>
    </xdr:from>
    <xdr:to>
      <xdr:col>7</xdr:col>
      <xdr:colOff>695325</xdr:colOff>
      <xdr:row>29</xdr:row>
      <xdr:rowOff>38100</xdr:rowOff>
    </xdr:to>
    <xdr:sp macro="" textlink="">
      <xdr:nvSpPr>
        <xdr:cNvPr id="5" name="Left Arrow 4">
          <a:extLst>
            <a:ext uri="{FF2B5EF4-FFF2-40B4-BE49-F238E27FC236}">
              <a16:creationId xmlns:a16="http://schemas.microsoft.com/office/drawing/2014/main" id="{00000000-0008-0000-0500-000005000000}"/>
            </a:ext>
          </a:extLst>
        </xdr:cNvPr>
        <xdr:cNvSpPr/>
      </xdr:nvSpPr>
      <xdr:spPr>
        <a:xfrm>
          <a:off x="5248275" y="5819775"/>
          <a:ext cx="1295400" cy="2952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1209674</xdr:colOff>
      <xdr:row>9</xdr:row>
      <xdr:rowOff>209546</xdr:rowOff>
    </xdr:from>
    <xdr:to>
      <xdr:col>3</xdr:col>
      <xdr:colOff>514349</xdr:colOff>
      <xdr:row>9</xdr:row>
      <xdr:rowOff>209549</xdr:rowOff>
    </xdr:to>
    <xdr:sp macro="" textlink="">
      <xdr:nvSpPr>
        <xdr:cNvPr id="5" name="Line 13">
          <a:extLst>
            <a:ext uri="{FF2B5EF4-FFF2-40B4-BE49-F238E27FC236}">
              <a16:creationId xmlns:a16="http://schemas.microsoft.com/office/drawing/2014/main" id="{00000000-0008-0000-0600-000005000000}"/>
            </a:ext>
          </a:extLst>
        </xdr:cNvPr>
        <xdr:cNvSpPr>
          <a:spLocks noChangeShapeType="1"/>
        </xdr:cNvSpPr>
      </xdr:nvSpPr>
      <xdr:spPr bwMode="auto">
        <a:xfrm flipH="1" flipV="1">
          <a:off x="1304924" y="2066921"/>
          <a:ext cx="981075" cy="3"/>
        </a:xfrm>
        <a:prstGeom prst="line">
          <a:avLst/>
        </a:prstGeom>
        <a:noFill/>
        <a:ln w="12700">
          <a:solidFill>
            <a:srgbClr val="FF0000"/>
          </a:solidFill>
          <a:round/>
          <a:headEnd type="arrow" w="med" len="med"/>
          <a:tailEnd type="oval" w="med" len="me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1209674</xdr:colOff>
      <xdr:row>11</xdr:row>
      <xdr:rowOff>209546</xdr:rowOff>
    </xdr:from>
    <xdr:to>
      <xdr:col>3</xdr:col>
      <xdr:colOff>514349</xdr:colOff>
      <xdr:row>11</xdr:row>
      <xdr:rowOff>209549</xdr:rowOff>
    </xdr:to>
    <xdr:sp macro="" textlink="">
      <xdr:nvSpPr>
        <xdr:cNvPr id="2" name="Line 13">
          <a:extLst>
            <a:ext uri="{FF2B5EF4-FFF2-40B4-BE49-F238E27FC236}">
              <a16:creationId xmlns:a16="http://schemas.microsoft.com/office/drawing/2014/main" id="{00000000-0008-0000-0B00-000002000000}"/>
            </a:ext>
          </a:extLst>
        </xdr:cNvPr>
        <xdr:cNvSpPr>
          <a:spLocks noChangeShapeType="1"/>
        </xdr:cNvSpPr>
      </xdr:nvSpPr>
      <xdr:spPr bwMode="auto">
        <a:xfrm flipH="1" flipV="1">
          <a:off x="1304924" y="2066921"/>
          <a:ext cx="981075" cy="3"/>
        </a:xfrm>
        <a:prstGeom prst="line">
          <a:avLst/>
        </a:prstGeom>
        <a:noFill/>
        <a:ln w="12700">
          <a:solidFill>
            <a:srgbClr val="FF0000"/>
          </a:solidFill>
          <a:round/>
          <a:headEnd type="arrow" w="med" len="med"/>
          <a:tailEnd type="oval"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qcec.sharepoint.com/Data%20Analysis/20220114-Kindergarten-Enrolment-Data-Template-Term-1-2022%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 Instructions Projections"/>
      <sheetName val="Kindy data entry"/>
      <sheetName val="Previous term Summary"/>
      <sheetName val="Stat Dec"/>
      <sheetName val="REF Oath"/>
      <sheetName val="Criteria Sheet"/>
      <sheetName val="Forecast &amp; previous data entry"/>
      <sheetName val="Forecast and Previous Summary"/>
      <sheetName val="Stat Dec (Forecast collection)"/>
      <sheetName val="Kindergaten list"/>
      <sheetName val="Page1_1"/>
      <sheetName val="Individual Kindergarten"/>
      <sheetName val="Stat Dec (individual Kindys)"/>
      <sheetName val="Single Kindy 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arlychildhood.qld.gov.au/fundingAndSupport/Documents/queensland-kindergarten-funding.pdf" TargetMode="External"/><Relationship Id="rId1" Type="http://schemas.openxmlformats.org/officeDocument/2006/relationships/hyperlink" Target="mailto:emilyw@qcec.catholic.edu.a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C25"/>
  <sheetViews>
    <sheetView showGridLines="0" tabSelected="1" zoomScaleNormal="100" workbookViewId="0"/>
  </sheetViews>
  <sheetFormatPr defaultRowHeight="16.5" x14ac:dyDescent="0.3"/>
  <cols>
    <col min="1" max="1" width="4" customWidth="1"/>
    <col min="2" max="2" width="2.42578125" style="1" customWidth="1"/>
    <col min="3" max="3" width="78.28515625" customWidth="1"/>
  </cols>
  <sheetData>
    <row r="2" spans="2:3" ht="25.5" x14ac:dyDescent="0.35">
      <c r="B2" s="292" t="s">
        <v>0</v>
      </c>
      <c r="C2" s="292"/>
    </row>
    <row r="3" spans="2:3" ht="30.75" customHeight="1" x14ac:dyDescent="0.3">
      <c r="B3" s="217"/>
      <c r="C3" s="135" t="s">
        <v>1</v>
      </c>
    </row>
    <row r="4" spans="2:3" ht="17.25" thickBot="1" x14ac:dyDescent="0.35">
      <c r="C4" s="144" t="s">
        <v>2</v>
      </c>
    </row>
    <row r="5" spans="2:3" ht="57" customHeight="1" x14ac:dyDescent="0.3">
      <c r="B5" s="213">
        <v>1</v>
      </c>
      <c r="C5" s="215" t="s">
        <v>3</v>
      </c>
    </row>
    <row r="6" spans="2:3" x14ac:dyDescent="0.3">
      <c r="B6" s="214"/>
      <c r="C6" s="157" t="s">
        <v>4</v>
      </c>
    </row>
    <row r="7" spans="2:3" ht="33" x14ac:dyDescent="0.3">
      <c r="B7" s="214">
        <v>2</v>
      </c>
      <c r="C7" s="159" t="s">
        <v>5</v>
      </c>
    </row>
    <row r="8" spans="2:3" ht="49.5" x14ac:dyDescent="0.3">
      <c r="B8" s="214"/>
      <c r="C8" s="159" t="s">
        <v>6</v>
      </c>
    </row>
    <row r="9" spans="2:3" ht="115.5" x14ac:dyDescent="0.3">
      <c r="B9" s="214">
        <v>3</v>
      </c>
      <c r="C9" s="216" t="s">
        <v>7</v>
      </c>
    </row>
    <row r="10" spans="2:3" ht="33" x14ac:dyDescent="0.3">
      <c r="B10" s="214">
        <v>4</v>
      </c>
      <c r="C10" s="216" t="s">
        <v>8</v>
      </c>
    </row>
    <row r="11" spans="2:3" ht="15" customHeight="1" x14ac:dyDescent="0.3">
      <c r="B11" s="214"/>
      <c r="C11" s="241" t="s">
        <v>9</v>
      </c>
    </row>
    <row r="12" spans="2:3" ht="33" x14ac:dyDescent="0.3">
      <c r="B12" s="214">
        <v>5</v>
      </c>
      <c r="C12" s="159" t="s">
        <v>10</v>
      </c>
    </row>
    <row r="13" spans="2:3" x14ac:dyDescent="0.3">
      <c r="B13" s="214"/>
      <c r="C13" s="198" t="s">
        <v>11</v>
      </c>
    </row>
    <row r="14" spans="2:3" x14ac:dyDescent="0.3">
      <c r="B14" s="214">
        <v>6</v>
      </c>
      <c r="C14" s="160" t="s">
        <v>12</v>
      </c>
    </row>
    <row r="15" spans="2:3" x14ac:dyDescent="0.3">
      <c r="B15" s="214">
        <v>7</v>
      </c>
      <c r="C15" s="159" t="s">
        <v>13</v>
      </c>
    </row>
    <row r="16" spans="2:3" x14ac:dyDescent="0.3">
      <c r="B16" s="214"/>
      <c r="C16" s="159"/>
    </row>
    <row r="17" spans="2:3" ht="32.25" customHeight="1" thickBot="1" x14ac:dyDescent="0.35">
      <c r="B17" s="218"/>
      <c r="C17" s="212" t="s">
        <v>14</v>
      </c>
    </row>
    <row r="19" spans="2:3" x14ac:dyDescent="0.3">
      <c r="C19" s="11"/>
    </row>
    <row r="22" spans="2:3" x14ac:dyDescent="0.3">
      <c r="B22" s="282"/>
      <c r="C22" s="62"/>
    </row>
    <row r="24" spans="2:3" x14ac:dyDescent="0.3">
      <c r="C24" s="143"/>
    </row>
    <row r="25" spans="2:3" x14ac:dyDescent="0.3">
      <c r="C25" s="143"/>
    </row>
  </sheetData>
  <sheetProtection algorithmName="SHA-512" hashValue="pnQKflH5gsJe7i0SHdukZGRcrCNO7317KqSni5FdGWb6xsBy5aDGe97vID7PxKxVT0k0uzkHclAWWaeznQ6Ykg==" saltValue="rPg8fhIUUw1+a/shVtfX+Q==" spinCount="100000" sheet="1" objects="1" scenarios="1"/>
  <mergeCells count="1">
    <mergeCell ref="B2:C2"/>
  </mergeCells>
  <hyperlinks>
    <hyperlink ref="C6" location="'Kindy data entry'!A1" display="Previous term data entry" xr:uid="{00000000-0004-0000-0000-000000000000}"/>
    <hyperlink ref="C17" r:id="rId1" xr:uid="{00000000-0004-0000-0000-000001000000}"/>
    <hyperlink ref="C13" location="'Stat Dec'!A1" display="Statutory Declaration" xr:uid="{00000000-0004-0000-0000-000002000000}"/>
    <hyperlink ref="C11" r:id="rId2" xr:uid="{FFA669AF-CB3C-4740-8927-63C847BC169B}"/>
  </hyperlinks>
  <pageMargins left="0.7" right="0.7" top="0.75" bottom="0.75" header="0.3" footer="0.3"/>
  <pageSetup paperSize="9" orientation="portrait" horizontalDpi="300" verticalDpi="3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Y255"/>
  <sheetViews>
    <sheetView showGridLines="0" topLeftCell="A7" workbookViewId="0">
      <selection activeCell="B12" sqref="B12:I12"/>
    </sheetView>
  </sheetViews>
  <sheetFormatPr defaultRowHeight="16.5" x14ac:dyDescent="0.3"/>
  <cols>
    <col min="1" max="1" width="1.42578125" customWidth="1"/>
    <col min="7" max="7" width="38.7109375" customWidth="1"/>
    <col min="8" max="8" width="18.7109375" customWidth="1"/>
    <col min="9" max="9" width="26.28515625" customWidth="1"/>
    <col min="10" max="10" width="1.28515625" customWidth="1"/>
    <col min="12" max="12" width="9.85546875" customWidth="1"/>
  </cols>
  <sheetData>
    <row r="1" spans="2:25" ht="10.5" customHeight="1" thickBot="1" x14ac:dyDescent="0.35"/>
    <row r="2" spans="2:25" x14ac:dyDescent="0.3">
      <c r="B2" s="54"/>
      <c r="C2" s="360" t="s">
        <v>79</v>
      </c>
      <c r="D2" s="360"/>
      <c r="E2" s="360"/>
      <c r="F2" s="360"/>
      <c r="G2" s="360"/>
      <c r="H2" s="360"/>
      <c r="I2" s="361"/>
      <c r="K2" s="24"/>
      <c r="L2" s="24"/>
      <c r="M2" s="24"/>
      <c r="N2" s="24"/>
      <c r="O2" s="24"/>
      <c r="P2" s="24"/>
      <c r="Q2" s="24"/>
      <c r="R2" s="24"/>
      <c r="S2" s="24"/>
      <c r="T2" s="24"/>
      <c r="U2" s="24"/>
      <c r="V2" s="24"/>
      <c r="W2" s="24"/>
      <c r="X2" s="24"/>
      <c r="Y2" s="24"/>
    </row>
    <row r="3" spans="2:25" ht="30" x14ac:dyDescent="0.4">
      <c r="B3" s="55"/>
      <c r="C3" s="362" t="s">
        <v>11</v>
      </c>
      <c r="D3" s="362"/>
      <c r="E3" s="362"/>
      <c r="F3" s="362"/>
      <c r="G3" s="362"/>
      <c r="H3" s="362"/>
      <c r="I3" s="363"/>
      <c r="K3" s="24"/>
      <c r="L3" s="24"/>
      <c r="M3" s="24"/>
      <c r="N3" s="24"/>
      <c r="O3" s="24"/>
      <c r="P3" s="24"/>
      <c r="Q3" s="24"/>
      <c r="R3" s="24"/>
      <c r="S3" s="24"/>
      <c r="T3" s="24"/>
      <c r="U3" s="24"/>
      <c r="V3" s="24"/>
      <c r="W3" s="24"/>
      <c r="X3" s="24"/>
      <c r="Y3" s="24"/>
    </row>
    <row r="4" spans="2:25" x14ac:dyDescent="0.3">
      <c r="B4" s="55" t="s">
        <v>80</v>
      </c>
      <c r="I4" s="56"/>
      <c r="K4" s="24"/>
      <c r="L4" s="24"/>
      <c r="M4" s="24"/>
      <c r="N4" s="24"/>
      <c r="O4" s="24"/>
      <c r="P4" s="24"/>
      <c r="Q4" s="24"/>
      <c r="R4" s="24"/>
      <c r="S4" s="24"/>
      <c r="T4" s="24"/>
      <c r="U4" s="24"/>
      <c r="V4" s="24"/>
      <c r="W4" s="24"/>
      <c r="X4" s="24"/>
      <c r="Y4" s="24"/>
    </row>
    <row r="5" spans="2:25" x14ac:dyDescent="0.3">
      <c r="B5" s="55" t="s">
        <v>81</v>
      </c>
      <c r="I5" s="56"/>
      <c r="K5" s="24"/>
      <c r="L5" s="24"/>
      <c r="M5" s="24"/>
      <c r="N5" s="24"/>
      <c r="O5" s="24"/>
      <c r="P5" s="24"/>
      <c r="Q5" s="24"/>
      <c r="R5" s="24"/>
      <c r="S5" s="24"/>
      <c r="T5" s="24"/>
      <c r="U5" s="24"/>
      <c r="V5" s="24"/>
      <c r="W5" s="24"/>
      <c r="X5" s="24"/>
      <c r="Y5" s="24"/>
    </row>
    <row r="6" spans="2:25" ht="39.75" customHeight="1" x14ac:dyDescent="0.3">
      <c r="B6" s="58" t="s">
        <v>82</v>
      </c>
      <c r="C6" s="355"/>
      <c r="D6" s="355"/>
      <c r="E6" s="355"/>
      <c r="F6" s="355"/>
      <c r="G6" s="355"/>
      <c r="H6" s="355"/>
      <c r="I6" s="356"/>
      <c r="K6" s="24"/>
      <c r="L6" s="24"/>
      <c r="M6" s="24"/>
      <c r="N6" s="24"/>
      <c r="O6" s="24"/>
      <c r="P6" s="24"/>
      <c r="Q6" s="24"/>
      <c r="R6" s="24"/>
      <c r="S6" s="24"/>
      <c r="T6" s="24"/>
      <c r="U6" s="24"/>
      <c r="V6" s="24"/>
      <c r="W6" s="24"/>
      <c r="X6" s="24"/>
      <c r="Y6" s="24"/>
    </row>
    <row r="7" spans="2:25" ht="41.25" customHeight="1" x14ac:dyDescent="0.3">
      <c r="B7" s="137" t="s">
        <v>83</v>
      </c>
      <c r="C7" s="364"/>
      <c r="D7" s="364"/>
      <c r="E7" s="364"/>
      <c r="F7" s="364"/>
      <c r="G7" s="365" t="s">
        <v>84</v>
      </c>
      <c r="H7" s="366"/>
      <c r="I7" s="367"/>
      <c r="K7" s="24"/>
      <c r="L7" s="24"/>
      <c r="M7" s="24"/>
      <c r="N7" s="24"/>
      <c r="O7" s="24"/>
      <c r="P7" s="24"/>
      <c r="Q7" s="24"/>
      <c r="R7" s="24"/>
      <c r="S7" s="24"/>
      <c r="T7" s="24"/>
      <c r="U7" s="24"/>
      <c r="V7" s="24"/>
      <c r="W7" s="24"/>
      <c r="X7" s="24"/>
      <c r="Y7" s="24"/>
    </row>
    <row r="8" spans="2:25" x14ac:dyDescent="0.3">
      <c r="B8" s="55" t="s">
        <v>85</v>
      </c>
      <c r="I8" s="56"/>
      <c r="K8" s="24"/>
      <c r="L8" s="24"/>
      <c r="M8" s="24"/>
      <c r="N8" s="24"/>
      <c r="O8" s="24"/>
      <c r="P8" s="24"/>
      <c r="Q8" s="24"/>
      <c r="R8" s="24"/>
      <c r="S8" s="24"/>
      <c r="T8" s="24"/>
      <c r="U8" s="24"/>
      <c r="V8" s="24"/>
      <c r="W8" s="24"/>
      <c r="X8" s="24"/>
      <c r="Y8" s="24"/>
    </row>
    <row r="9" spans="2:25" ht="18.75" x14ac:dyDescent="0.3">
      <c r="B9" s="138" t="str">
        <f>"For Semester "&amp;'Criteria Sheet'!$H$70&amp;","&amp;" Term "&amp;'Criteria Sheet'!$H$71&amp;" in the year "&amp;'Criteria Sheet'!$H$69</f>
        <v>For Semester 2, Term 4 in the year 2022</v>
      </c>
      <c r="C9" s="11"/>
      <c r="D9" s="11"/>
      <c r="E9" s="11"/>
      <c r="I9" s="56"/>
      <c r="K9" s="24"/>
      <c r="L9" s="24"/>
      <c r="M9" s="24"/>
      <c r="N9" s="24"/>
      <c r="O9" s="24"/>
      <c r="P9" s="24"/>
      <c r="Q9" s="24"/>
      <c r="R9" s="24"/>
      <c r="S9" s="24"/>
      <c r="T9" s="24"/>
      <c r="U9" s="24"/>
      <c r="V9" s="24"/>
      <c r="W9" s="24"/>
      <c r="X9" s="24"/>
      <c r="Y9" s="24"/>
    </row>
    <row r="10" spans="2:25" ht="6.75" customHeight="1" x14ac:dyDescent="0.3">
      <c r="B10" s="55"/>
      <c r="I10" s="56"/>
      <c r="K10" s="24"/>
      <c r="L10" s="24"/>
      <c r="M10" s="24"/>
      <c r="N10" s="24"/>
      <c r="O10" s="24"/>
      <c r="P10" s="24"/>
      <c r="Q10" s="24"/>
      <c r="R10" s="24"/>
      <c r="S10" s="24"/>
      <c r="T10" s="24"/>
      <c r="U10" s="24"/>
      <c r="V10" s="24"/>
      <c r="W10" s="24"/>
      <c r="X10" s="24"/>
      <c r="Y10" s="24"/>
    </row>
    <row r="11" spans="2:25" s="27" customFormat="1" ht="23.25" customHeight="1" x14ac:dyDescent="0.3">
      <c r="B11" s="171" t="str">
        <f>"That the following Kindergarten services were in operation from "&amp; 'Forecast &amp; previous data entry'!E27&amp;" to "&amp;'Forecast &amp; previous data entry'!J27&amp;";"</f>
        <v>That the following Kindergarten services were in operation from 44838 to 44876;</v>
      </c>
      <c r="C11" s="172"/>
      <c r="D11" s="172"/>
      <c r="E11" s="172"/>
      <c r="F11" s="172"/>
      <c r="G11" s="172"/>
      <c r="I11" s="139"/>
      <c r="K11" s="29"/>
      <c r="L11" s="24"/>
      <c r="M11" s="24"/>
      <c r="N11" s="24"/>
      <c r="O11" s="24"/>
      <c r="P11" s="24"/>
      <c r="Q11" s="24"/>
      <c r="R11" s="24"/>
      <c r="S11" s="24"/>
      <c r="T11" s="29"/>
      <c r="U11" s="29"/>
      <c r="V11" s="29"/>
      <c r="W11" s="29"/>
      <c r="X11" s="29"/>
      <c r="Y11" s="29"/>
    </row>
    <row r="12" spans="2:25" ht="29.25" customHeight="1" x14ac:dyDescent="0.3">
      <c r="B12" s="357" t="str">
        <f>IF(ISBLANK('Forecast &amp; previous data entry'!$C$29),"",IF('Forecast &amp; previous data entry'!$G$51&gt;1,'Forecast &amp; previous data entry'!$C$29&amp;" was operational for "&amp;ROUND('Forecast &amp; previous data entry'!$C$31,1)&amp;" weeks"&amp;" and enrolled "&amp;ROUND('Forecast &amp; previous data entry'!$G$51,1)&amp;" FTE children "&amp;" of which "&amp;IF(ISBLANK('Forecast &amp; previous data entry'!$C$32),0,ROUND('Forecast &amp; previous data entry'!$C$32,1))&amp;" were HCC holders and "&amp;IF(OR(ISBLANK('Forecast &amp; previous data entry'!$C$33),'Forecast &amp; previous data entry'!$C$33=0),0,'Forecast &amp; previous data entry'!$C$33)&amp;" children were from triplets.",""))</f>
        <v/>
      </c>
      <c r="C12" s="358"/>
      <c r="D12" s="358"/>
      <c r="E12" s="358"/>
      <c r="F12" s="358"/>
      <c r="G12" s="358"/>
      <c r="H12" s="358"/>
      <c r="I12" s="359"/>
      <c r="K12" s="24"/>
      <c r="L12" s="24"/>
      <c r="M12" s="24"/>
      <c r="N12" s="24"/>
      <c r="O12" s="24"/>
      <c r="P12" s="24"/>
      <c r="Q12" s="24"/>
      <c r="R12" s="24"/>
      <c r="S12" s="24"/>
      <c r="T12" s="24"/>
      <c r="U12" s="24"/>
      <c r="V12" s="24"/>
      <c r="W12" s="24"/>
      <c r="X12" s="24"/>
      <c r="Y12" s="24"/>
    </row>
    <row r="13" spans="2:25" ht="32.25" customHeight="1" x14ac:dyDescent="0.3">
      <c r="B13" s="357" t="str">
        <f>IF(ISBLANK('Forecast &amp; previous data entry'!$I$29),"",IF('Forecast &amp; previous data entry'!$M$51&gt;1,'Forecast &amp; previous data entry'!$I$29&amp;" was operational for "&amp;ROUND('Forecast &amp; previous data entry'!$I$31,1)&amp;" weeks"&amp;" and enrolled "&amp;ROUND('Forecast &amp; previous data entry'!$M$51,1)&amp;" FTE children "&amp;" of which "&amp;IF(ISBLANK('Forecast &amp; previous data entry'!$I$32),0,ROUND('Forecast &amp; previous data entry'!$I$32,1))&amp;" were HCC holders and "&amp;IF(OR(ISBLANK('Forecast &amp; previous data entry'!$I$33),'Forecast &amp; previous data entry'!$I$33=0),0,'Forecast &amp; previous data entry'!$I$33)&amp;" children were from triplets.",""))</f>
        <v/>
      </c>
      <c r="C13" s="358"/>
      <c r="D13" s="358"/>
      <c r="E13" s="358"/>
      <c r="F13" s="358"/>
      <c r="G13" s="358"/>
      <c r="H13" s="358"/>
      <c r="I13" s="359"/>
      <c r="K13" s="24"/>
      <c r="L13" s="24"/>
      <c r="M13" s="24"/>
      <c r="N13" s="24"/>
      <c r="O13" s="24"/>
      <c r="P13" s="24"/>
      <c r="Q13" s="24"/>
      <c r="R13" s="24"/>
      <c r="S13" s="24"/>
      <c r="T13" s="24"/>
      <c r="U13" s="24"/>
      <c r="V13" s="24"/>
      <c r="W13" s="24"/>
      <c r="X13" s="24"/>
      <c r="Y13" s="24"/>
    </row>
    <row r="14" spans="2:25" ht="30" customHeight="1" x14ac:dyDescent="0.3">
      <c r="B14" s="357" t="str">
        <f>IF(ISBLANK('Forecast &amp; previous data entry'!$O$29),"",IF('Forecast &amp; previous data entry'!$S$51&gt;1,'Forecast &amp; previous data entry'!$O$29&amp;" was operational for "&amp;ROUND('Forecast &amp; previous data entry'!$O$31,1)&amp;" weeks"&amp;" and enrolled "&amp;ROUND('Forecast &amp; previous data entry'!$S$51,1)&amp;" FTE children "&amp;" of which "&amp;IF(ISBLANK('Forecast &amp; previous data entry'!$O$32),0,ROUND('Forecast &amp; previous data entry'!$O$32,1))&amp;" were HCC holders and "&amp;IF(OR(ISBLANK('Forecast &amp; previous data entry'!$O$33),'Forecast &amp; previous data entry'!$O$33=0),0,'Forecast &amp; previous data entry'!$O$33)&amp;" children were from triplets.",""))</f>
        <v/>
      </c>
      <c r="C14" s="358"/>
      <c r="D14" s="358"/>
      <c r="E14" s="358"/>
      <c r="F14" s="358"/>
      <c r="G14" s="358"/>
      <c r="H14" s="358"/>
      <c r="I14" s="359"/>
      <c r="K14" s="24"/>
      <c r="L14" s="24"/>
      <c r="M14" s="24"/>
      <c r="N14" s="24"/>
      <c r="O14" s="24"/>
      <c r="P14" s="24"/>
      <c r="Q14" s="24"/>
      <c r="R14" s="24"/>
      <c r="S14" s="24"/>
      <c r="T14" s="24"/>
      <c r="U14" s="24"/>
      <c r="V14" s="24"/>
      <c r="W14" s="24"/>
      <c r="X14" s="24"/>
      <c r="Y14" s="24"/>
    </row>
    <row r="15" spans="2:25" ht="30.75" customHeight="1" x14ac:dyDescent="0.3">
      <c r="B15" s="357" t="str">
        <f>IF(ISBLANK('Forecast &amp; previous data entry'!$U$29),"",IF('Forecast &amp; previous data entry'!$Y$51&gt;1,'Forecast &amp; previous data entry'!$U$29&amp;" was operational for "&amp;ROUND('Forecast &amp; previous data entry'!$U$31,1)&amp;" weeks"&amp;" and enrolled "&amp;ROUND('Forecast &amp; previous data entry'!$Y$51,1)&amp;" FTE children "&amp;" of which "&amp;IF(ISBLANK('Forecast &amp; previous data entry'!$U$32),0,ROUND('Forecast &amp; previous data entry'!$U$32,1))&amp;" were HCC holders and "&amp;IF(OR(ISBLANK('Forecast &amp; previous data entry'!$U$33),'Forecast &amp; previous data entry'!$U$33=0),0,'Forecast &amp; previous data entry'!$U$33)&amp;" children were from triplets.",""))</f>
        <v/>
      </c>
      <c r="C15" s="358"/>
      <c r="D15" s="358"/>
      <c r="E15" s="358"/>
      <c r="F15" s="358"/>
      <c r="G15" s="358"/>
      <c r="H15" s="358"/>
      <c r="I15" s="359"/>
      <c r="K15" s="24"/>
      <c r="L15" s="24"/>
      <c r="M15" s="24"/>
      <c r="N15" s="24"/>
      <c r="O15" s="24"/>
      <c r="P15" s="24"/>
      <c r="Q15" s="24"/>
      <c r="R15" s="24"/>
      <c r="S15" s="24"/>
      <c r="T15" s="24"/>
      <c r="U15" s="24"/>
      <c r="V15" s="24"/>
      <c r="W15" s="24"/>
      <c r="X15" s="24"/>
      <c r="Y15" s="24"/>
    </row>
    <row r="16" spans="2:25" ht="30.75" customHeight="1" x14ac:dyDescent="0.3">
      <c r="B16" s="357" t="str">
        <f>IF(ISBLANK('Forecast &amp; previous data entry'!$AA$29),"",IF('Forecast &amp; previous data entry'!$AE$51&gt;1,'Forecast &amp; previous data entry'!$AA$29&amp;" was operational for "&amp;ROUND('Forecast &amp; previous data entry'!$AA$31,1)&amp;" weeks"&amp;" and enrolled "&amp;ROUND('Forecast &amp; previous data entry'!$AE$51,1)&amp;" FTE children "&amp;" of which "&amp;IF(ISBLANK('Forecast &amp; previous data entry'!$AA$32),0,ROUND('Forecast &amp; previous data entry'!$AA$32,1))&amp;" were HCC holders and "&amp;IF(OR(ISBLANK('Forecast &amp; previous data entry'!$AA$33),'Forecast &amp; previous data entry'!$AA$33=0),0,'Forecast &amp; previous data entry'!$AA$33)&amp;" children were from triplets.",""))</f>
        <v/>
      </c>
      <c r="C16" s="358"/>
      <c r="D16" s="358"/>
      <c r="E16" s="358"/>
      <c r="F16" s="358"/>
      <c r="G16" s="358"/>
      <c r="H16" s="358"/>
      <c r="I16" s="359"/>
      <c r="K16" s="24"/>
      <c r="L16" s="24"/>
      <c r="M16" s="24"/>
      <c r="N16" s="24"/>
      <c r="O16" s="24"/>
      <c r="P16" s="24"/>
      <c r="Q16" s="24"/>
      <c r="R16" s="24"/>
      <c r="S16" s="24"/>
      <c r="T16" s="24"/>
      <c r="U16" s="24"/>
      <c r="V16" s="24"/>
      <c r="W16" s="24"/>
      <c r="X16" s="24"/>
      <c r="Y16" s="24"/>
    </row>
    <row r="17" spans="2:25" ht="29.25" customHeight="1" x14ac:dyDescent="0.3">
      <c r="B17" s="357" t="str">
        <f>IF(ISBLANK('Forecast &amp; previous data entry'!$AG$29),"",IF('Forecast &amp; previous data entry'!$AK$51&gt;1,'Forecast &amp; previous data entry'!$AG$29&amp;" was operational for "&amp;ROUND('Forecast &amp; previous data entry'!$AG$31,1)&amp;" weeks"&amp;" and enrolled "&amp;ROUND('Forecast &amp; previous data entry'!$AK$51,1)&amp;" FTE children "&amp;" of which "&amp;IF(ISBLANK('Forecast &amp; previous data entry'!$AG$32),0,ROUND('Forecast &amp; previous data entry'!$AG$32,1))&amp;" were HCC holders and "&amp;IF(OR(ISBLANK('Forecast &amp; previous data entry'!$AG$33),'Forecast &amp; previous data entry'!$AG$33=0),0,'Forecast &amp; previous data entry'!$AG$33)&amp;" children were from triplets.",""))</f>
        <v/>
      </c>
      <c r="C17" s="358"/>
      <c r="D17" s="358"/>
      <c r="E17" s="358"/>
      <c r="F17" s="358"/>
      <c r="G17" s="358"/>
      <c r="H17" s="358"/>
      <c r="I17" s="359"/>
      <c r="K17" s="24"/>
      <c r="L17" s="24"/>
      <c r="M17" s="24"/>
      <c r="N17" s="24"/>
      <c r="O17" s="24"/>
      <c r="P17" s="24"/>
      <c r="Q17" s="24"/>
      <c r="R17" s="24"/>
      <c r="S17" s="24"/>
      <c r="T17" s="24"/>
      <c r="U17" s="24"/>
      <c r="V17" s="24"/>
      <c r="W17" s="24"/>
      <c r="X17" s="24"/>
      <c r="Y17" s="24"/>
    </row>
    <row r="18" spans="2:25" ht="29.25" customHeight="1" x14ac:dyDescent="0.3">
      <c r="B18" s="357" t="str">
        <f>IF(ISBLANK('Forecast &amp; previous data entry'!$AM$29),"",IF('Forecast &amp; previous data entry'!$AQ$51&gt;1,'Forecast &amp; previous data entry'!$AM$29&amp;" was operational for "&amp;ROUND('Forecast &amp; previous data entry'!$AM$31,1)&amp;" weeks"&amp;" and enrolled "&amp;ROUND('Forecast &amp; previous data entry'!$AQ$51,1)&amp;" FTE children "&amp;" of which "&amp;IF(ISBLANK('Forecast &amp; previous data entry'!$AM$32),0,ROUND('Forecast &amp; previous data entry'!$AM$32,1))&amp;" were HCC holders and "&amp;IF(OR(ISBLANK('Forecast &amp; previous data entry'!$AM$33),'Forecast &amp; previous data entry'!$AM$33=0),0,'Forecast &amp; previous data entry'!$AM$33)&amp;" children were from triplets.",""))</f>
        <v/>
      </c>
      <c r="C18" s="358"/>
      <c r="D18" s="358"/>
      <c r="E18" s="358"/>
      <c r="F18" s="358"/>
      <c r="G18" s="358"/>
      <c r="H18" s="358"/>
      <c r="I18" s="359"/>
      <c r="K18" s="24"/>
      <c r="L18" s="24"/>
      <c r="M18" s="24"/>
      <c r="N18" s="24"/>
      <c r="O18" s="24"/>
      <c r="P18" s="24"/>
      <c r="Q18" s="24"/>
      <c r="R18" s="24"/>
      <c r="S18" s="24"/>
      <c r="T18" s="24"/>
      <c r="U18" s="24"/>
      <c r="V18" s="24"/>
      <c r="W18" s="24"/>
      <c r="X18" s="24"/>
      <c r="Y18" s="24"/>
    </row>
    <row r="19" spans="2:25" ht="36" customHeight="1" x14ac:dyDescent="0.3">
      <c r="B19" s="357" t="str">
        <f>IF(ISBLANK('Forecast &amp; previous data entry'!$AS$29),"",IF('Forecast &amp; previous data entry'!$AW$51&gt;1,'Forecast &amp; previous data entry'!$AS$29&amp;" was operational for "&amp;ROUND('Forecast &amp; previous data entry'!$AS$31,1)&amp;" weeks"&amp;" and enrolled "&amp;ROUND('Forecast &amp; previous data entry'!$AW$51,1)&amp;" FTE children "&amp;" of which "&amp;IF(ISBLANK('Forecast &amp; previous data entry'!$AS$32),0,ROUND('Forecast &amp; previous data entry'!$AS$32,1))&amp;" were HCC holders and "&amp;IF(OR(ISBLANK('Forecast &amp; previous data entry'!$AS$33),'Forecast &amp; previous data entry'!$AS$33=0),0,'Forecast &amp; previous data entry'!$AS$33)&amp;" children were from triplets.",""))</f>
        <v/>
      </c>
      <c r="C19" s="358"/>
      <c r="D19" s="358"/>
      <c r="E19" s="358"/>
      <c r="F19" s="358"/>
      <c r="G19" s="358"/>
      <c r="H19" s="358"/>
      <c r="I19" s="359"/>
      <c r="K19" s="24"/>
      <c r="L19" s="24"/>
      <c r="M19" s="24"/>
      <c r="N19" s="24"/>
      <c r="O19" s="24"/>
      <c r="P19" s="24"/>
      <c r="Q19" s="24"/>
      <c r="R19" s="24"/>
      <c r="S19" s="24"/>
      <c r="T19" s="24"/>
      <c r="U19" s="24"/>
      <c r="V19" s="24"/>
      <c r="W19" s="24"/>
      <c r="X19" s="24"/>
      <c r="Y19" s="24"/>
    </row>
    <row r="20" spans="2:25" ht="36" customHeight="1" x14ac:dyDescent="0.3">
      <c r="B20" s="357" t="str">
        <f>IF(ISBLANK('Forecast &amp; previous data entry'!$AY$29),"",IF('Forecast &amp; previous data entry'!$BC$51&gt;1,'Forecast &amp; previous data entry'!$AY$29&amp;" was operational for "&amp;ROUND('Forecast &amp; previous data entry'!$AY$31,1)&amp;" weeks"&amp;" and enrolled "&amp;ROUND('Forecast &amp; previous data entry'!$BC$51,1)&amp;" FTE children "&amp;" of which "&amp;IF(ISBLANK('Forecast &amp; previous data entry'!$AY$32),0,ROUND('Forecast &amp; previous data entry'!$AY$32,1))&amp;" were HCC holders and "&amp;IF(OR(ISBLANK('Forecast &amp; previous data entry'!$AY$33),'Forecast &amp; previous data entry'!$AY$33=0),0,'Forecast &amp; previous data entry'!$AY$33)&amp;" children were from triplets.",""))</f>
        <v/>
      </c>
      <c r="C20" s="358"/>
      <c r="D20" s="358"/>
      <c r="E20" s="358"/>
      <c r="F20" s="358"/>
      <c r="G20" s="358"/>
      <c r="H20" s="358"/>
      <c r="I20" s="359"/>
      <c r="K20" s="24"/>
      <c r="L20" s="24"/>
      <c r="M20" s="24"/>
      <c r="N20" s="24"/>
      <c r="O20" s="24"/>
      <c r="P20" s="24"/>
      <c r="Q20" s="24"/>
      <c r="R20" s="24"/>
      <c r="S20" s="24"/>
      <c r="T20" s="24"/>
      <c r="U20" s="24"/>
      <c r="V20" s="24"/>
      <c r="W20" s="24"/>
      <c r="X20" s="24"/>
      <c r="Y20" s="24"/>
    </row>
    <row r="21" spans="2:25" ht="31.5" customHeight="1" x14ac:dyDescent="0.3">
      <c r="B21" s="357" t="str">
        <f>IF(ISBLANK('Forecast &amp; previous data entry'!$BE$29),"",IF('Forecast &amp; previous data entry'!$BI$51&gt;1,'Forecast &amp; previous data entry'!$BE$29&amp;" was operational for "&amp;ROUND('Forecast &amp; previous data entry'!$BE$31,1)&amp;" weeks"&amp;" and enrolled "&amp;ROUND('Forecast &amp; previous data entry'!$BI$51,1)&amp;" FTE children "&amp;" of which "&amp;IF(ISBLANK('Forecast &amp; previous data entry'!$BE$32),0,ROUND('Forecast &amp; previous data entry'!$BE$32,1))&amp;" were HCC holders and "&amp;IF(OR(ISBLANK('Forecast &amp; previous data entry'!$BE$33),'Forecast &amp; previous data entry'!$BE$33=0),0,'Forecast &amp; previous data entry'!$BE$33)&amp;" children were from triplets.",""))</f>
        <v/>
      </c>
      <c r="C21" s="358"/>
      <c r="D21" s="358"/>
      <c r="E21" s="358"/>
      <c r="F21" s="358"/>
      <c r="G21" s="358"/>
      <c r="H21" s="358"/>
      <c r="I21" s="359"/>
      <c r="K21" s="24"/>
      <c r="L21" s="24"/>
      <c r="M21" s="24"/>
      <c r="N21" s="24"/>
      <c r="O21" s="24"/>
      <c r="P21" s="24"/>
      <c r="Q21" s="24"/>
      <c r="R21" s="24"/>
      <c r="S21" s="24"/>
      <c r="T21" s="24"/>
      <c r="U21" s="24"/>
      <c r="V21" s="24"/>
      <c r="W21" s="24"/>
      <c r="X21" s="24"/>
      <c r="Y21" s="24"/>
    </row>
    <row r="22" spans="2:25" ht="7.5" customHeight="1" x14ac:dyDescent="0.3">
      <c r="B22" s="55"/>
      <c r="I22" s="56"/>
      <c r="K22" s="24"/>
      <c r="L22" s="24"/>
      <c r="M22" s="24"/>
      <c r="N22" s="24"/>
      <c r="O22" s="24"/>
      <c r="P22" s="24"/>
      <c r="Q22" s="24"/>
      <c r="R22" s="24"/>
      <c r="S22" s="24"/>
      <c r="T22" s="24"/>
      <c r="U22" s="24"/>
      <c r="V22" s="24"/>
      <c r="W22" s="24"/>
      <c r="X22" s="24"/>
      <c r="Y22" s="24"/>
    </row>
    <row r="23" spans="2:25" x14ac:dyDescent="0.3">
      <c r="B23" s="173" t="str">
        <f>IF(OR('Forecast &amp; previous data entry'!C35="Yes",'Forecast &amp; previous data entry'!I35="Yes",'Forecast &amp; previous data entry'!O35="Yes",'Forecast &amp; previous data entry'!U35="Yes",'Forecast &amp; previous data entry'!AA35="Yes",'Forecast &amp; previous data entry'!AG35="Yes",'Forecast &amp; previous data entry'!AS35="Yes",'Forecast &amp; previous data entry'!AY35="Yes",'Forecast &amp; previous data entry'!BE35="Yes"),"The following kindergartens did not have a qualified kindergarten teacher for a period greater than 10 consecutive days","")</f>
        <v/>
      </c>
      <c r="C23" s="11"/>
      <c r="D23" s="11"/>
      <c r="E23" s="11"/>
      <c r="F23" s="11"/>
      <c r="G23" s="11"/>
      <c r="H23" s="11"/>
      <c r="I23" s="56"/>
      <c r="K23" s="24"/>
      <c r="L23" s="24"/>
      <c r="M23" s="24"/>
      <c r="N23" s="24"/>
      <c r="O23" s="24"/>
      <c r="P23" s="24"/>
      <c r="Q23" s="24"/>
      <c r="R23" s="24"/>
      <c r="S23" s="24"/>
      <c r="T23" s="24"/>
      <c r="U23" s="24"/>
      <c r="V23" s="24"/>
      <c r="W23" s="24"/>
      <c r="X23" s="24"/>
      <c r="Y23" s="24"/>
    </row>
    <row r="24" spans="2:25" ht="5.25" customHeight="1" x14ac:dyDescent="0.3">
      <c r="B24" s="55"/>
      <c r="I24" s="56"/>
      <c r="K24" s="24"/>
      <c r="L24" s="24"/>
      <c r="M24" s="24"/>
      <c r="N24" s="24"/>
      <c r="O24" s="24"/>
      <c r="P24" s="24"/>
      <c r="Q24" s="24"/>
      <c r="R24" s="24"/>
      <c r="S24" s="24"/>
      <c r="T24" s="24"/>
      <c r="U24" s="24"/>
      <c r="V24" s="24"/>
      <c r="W24" s="24"/>
      <c r="X24" s="24"/>
      <c r="Y24" s="24"/>
    </row>
    <row r="25" spans="2:25" x14ac:dyDescent="0.3">
      <c r="B25" s="55" t="str">
        <f>IF('Forecast &amp; previous data entry'!C$35="Yes",'Forecast &amp; previous data entry'!C$29,"")</f>
        <v/>
      </c>
      <c r="I25" s="56"/>
      <c r="K25" s="24"/>
      <c r="L25" s="24"/>
      <c r="M25" s="24"/>
      <c r="N25" s="24"/>
      <c r="O25" s="24"/>
      <c r="P25" s="24"/>
      <c r="Q25" s="24"/>
      <c r="R25" s="24"/>
      <c r="S25" s="24"/>
      <c r="T25" s="24"/>
      <c r="U25" s="24"/>
      <c r="V25" s="24"/>
      <c r="W25" s="24"/>
      <c r="X25" s="24"/>
      <c r="Y25" s="24"/>
    </row>
    <row r="26" spans="2:25" x14ac:dyDescent="0.3">
      <c r="B26" s="55" t="str">
        <f>IF('Forecast &amp; previous data entry'!I$35="Yes",'Forecast &amp; previous data entry'!I$29,"")</f>
        <v/>
      </c>
      <c r="I26" s="56"/>
      <c r="K26" s="24"/>
      <c r="L26" s="24"/>
      <c r="M26" s="24"/>
      <c r="N26" s="24"/>
      <c r="O26" s="24"/>
      <c r="P26" s="24"/>
      <c r="Q26" s="24"/>
      <c r="R26" s="24"/>
      <c r="S26" s="24"/>
      <c r="T26" s="24"/>
      <c r="U26" s="24"/>
      <c r="V26" s="24"/>
      <c r="W26" s="24"/>
      <c r="X26" s="24"/>
      <c r="Y26" s="24"/>
    </row>
    <row r="27" spans="2:25" x14ac:dyDescent="0.3">
      <c r="B27" s="55" t="str">
        <f>IF('Forecast &amp; previous data entry'!O$35="Yes",'Forecast &amp; previous data entry'!O$29,"")</f>
        <v/>
      </c>
      <c r="I27" s="56"/>
      <c r="K27" s="24"/>
      <c r="L27" s="24"/>
      <c r="M27" s="24"/>
      <c r="N27" s="24"/>
      <c r="O27" s="24"/>
      <c r="P27" s="24"/>
      <c r="Q27" s="24"/>
      <c r="R27" s="24"/>
      <c r="S27" s="24"/>
      <c r="T27" s="24"/>
      <c r="U27" s="24"/>
      <c r="V27" s="24"/>
      <c r="W27" s="24"/>
      <c r="X27" s="24"/>
      <c r="Y27" s="24"/>
    </row>
    <row r="28" spans="2:25" x14ac:dyDescent="0.3">
      <c r="B28" s="55" t="str">
        <f>IF('Forecast &amp; previous data entry'!U$35="Yes",'Forecast &amp; previous data entry'!U$29,"")</f>
        <v/>
      </c>
      <c r="I28" s="56"/>
      <c r="K28" s="24"/>
      <c r="L28" s="24"/>
      <c r="M28" s="24"/>
      <c r="N28" s="24"/>
      <c r="O28" s="24"/>
      <c r="P28" s="24"/>
      <c r="Q28" s="24"/>
      <c r="R28" s="24"/>
      <c r="S28" s="24"/>
      <c r="T28" s="24"/>
      <c r="U28" s="24"/>
      <c r="V28" s="24"/>
      <c r="W28" s="24"/>
      <c r="X28" s="24"/>
      <c r="Y28" s="24"/>
    </row>
    <row r="29" spans="2:25" x14ac:dyDescent="0.3">
      <c r="B29" s="55" t="str">
        <f>IF('Forecast &amp; previous data entry'!AA$35="Yes",'Forecast &amp; previous data entry'!AA$29,"")</f>
        <v/>
      </c>
      <c r="I29" s="56"/>
      <c r="K29" s="24"/>
      <c r="L29" s="24"/>
      <c r="M29" s="24"/>
      <c r="N29" s="24"/>
      <c r="O29" s="24"/>
      <c r="P29" s="24"/>
      <c r="Q29" s="24"/>
      <c r="R29" s="24"/>
      <c r="S29" s="24"/>
      <c r="T29" s="24"/>
      <c r="U29" s="24"/>
      <c r="V29" s="24"/>
      <c r="W29" s="24"/>
      <c r="X29" s="24"/>
      <c r="Y29" s="24"/>
    </row>
    <row r="30" spans="2:25" x14ac:dyDescent="0.3">
      <c r="B30" s="55" t="str">
        <f>IF('Forecast &amp; previous data entry'!AG$35="Yes",'Forecast &amp; previous data entry'!AG$29,"")</f>
        <v/>
      </c>
      <c r="I30" s="56"/>
      <c r="K30" s="24"/>
      <c r="L30" s="24"/>
      <c r="M30" s="24"/>
      <c r="N30" s="24"/>
      <c r="O30" s="24"/>
      <c r="P30" s="24"/>
      <c r="Q30" s="24"/>
      <c r="R30" s="24"/>
      <c r="S30" s="24"/>
      <c r="T30" s="24"/>
      <c r="U30" s="24"/>
      <c r="V30" s="24"/>
      <c r="W30" s="24"/>
      <c r="X30" s="24"/>
      <c r="Y30" s="24"/>
    </row>
    <row r="31" spans="2:25" x14ac:dyDescent="0.3">
      <c r="B31" s="55" t="str">
        <f>IF('Forecast &amp; previous data entry'!AM$35="Yes",'Forecast &amp; previous data entry'!AM$29,"")</f>
        <v/>
      </c>
      <c r="I31" s="56"/>
      <c r="K31" s="24"/>
      <c r="L31" s="24"/>
      <c r="M31" s="24"/>
      <c r="N31" s="24"/>
      <c r="O31" s="24"/>
      <c r="P31" s="24"/>
      <c r="Q31" s="24"/>
      <c r="R31" s="24"/>
      <c r="S31" s="24"/>
      <c r="T31" s="24"/>
      <c r="U31" s="24"/>
      <c r="V31" s="24"/>
      <c r="W31" s="24"/>
      <c r="X31" s="24"/>
      <c r="Y31" s="24"/>
    </row>
    <row r="32" spans="2:25" x14ac:dyDescent="0.3">
      <c r="B32" s="55" t="str">
        <f>IF('Forecast &amp; previous data entry'!AS$35="Yes",'Forecast &amp; previous data entry'!AS$29,"")</f>
        <v/>
      </c>
      <c r="I32" s="56"/>
      <c r="K32" s="24"/>
      <c r="L32" s="24"/>
      <c r="M32" s="24"/>
      <c r="N32" s="24"/>
      <c r="O32" s="24"/>
      <c r="P32" s="24"/>
      <c r="Q32" s="24"/>
      <c r="R32" s="24"/>
      <c r="S32" s="24"/>
      <c r="T32" s="24"/>
      <c r="U32" s="24"/>
      <c r="V32" s="24"/>
      <c r="W32" s="24"/>
      <c r="X32" s="24"/>
      <c r="Y32" s="24"/>
    </row>
    <row r="33" spans="2:25" x14ac:dyDescent="0.3">
      <c r="B33" s="55" t="str">
        <f>IF('Forecast &amp; previous data entry'!AY$35="Yes",'Forecast &amp; previous data entry'!AY$29,"")</f>
        <v/>
      </c>
      <c r="I33" s="56"/>
      <c r="K33" s="24"/>
      <c r="L33" s="24"/>
      <c r="M33" s="24"/>
      <c r="N33" s="24"/>
      <c r="O33" s="24"/>
      <c r="P33" s="24"/>
      <c r="Q33" s="24"/>
      <c r="R33" s="24"/>
      <c r="S33" s="24"/>
      <c r="T33" s="24"/>
      <c r="U33" s="24"/>
      <c r="V33" s="24"/>
      <c r="W33" s="24"/>
      <c r="X33" s="24"/>
      <c r="Y33" s="24"/>
    </row>
    <row r="34" spans="2:25" x14ac:dyDescent="0.3">
      <c r="B34" s="55" t="str">
        <f>IF('Forecast &amp; previous data entry'!BE$35="Yes",'Forecast &amp; previous data entry'!BE$29,"")</f>
        <v/>
      </c>
      <c r="I34" s="56"/>
      <c r="K34" s="24"/>
      <c r="L34" s="24"/>
      <c r="M34" s="24"/>
      <c r="N34" s="24"/>
      <c r="O34" s="24"/>
      <c r="P34" s="24"/>
      <c r="Q34" s="24"/>
      <c r="R34" s="24"/>
      <c r="S34" s="24"/>
      <c r="T34" s="24"/>
      <c r="U34" s="24"/>
      <c r="V34" s="24"/>
      <c r="W34" s="24"/>
      <c r="X34" s="24"/>
      <c r="Y34" s="24"/>
    </row>
    <row r="35" spans="2:25" x14ac:dyDescent="0.3">
      <c r="B35" s="55"/>
      <c r="I35" s="56"/>
      <c r="K35" s="24"/>
      <c r="L35" s="24"/>
      <c r="M35" s="24"/>
      <c r="N35" s="24"/>
      <c r="O35" s="24"/>
      <c r="P35" s="24"/>
      <c r="Q35" s="24"/>
      <c r="R35" s="24"/>
      <c r="S35" s="24"/>
      <c r="T35" s="24"/>
      <c r="U35" s="24"/>
      <c r="V35" s="24"/>
      <c r="W35" s="24"/>
      <c r="X35" s="24"/>
      <c r="Y35" s="24"/>
    </row>
    <row r="36" spans="2:25" x14ac:dyDescent="0.3">
      <c r="B36" s="55" t="s">
        <v>86</v>
      </c>
      <c r="I36" s="56"/>
      <c r="K36" s="24"/>
      <c r="L36" s="24"/>
      <c r="M36" s="24"/>
      <c r="N36" s="24"/>
      <c r="O36" s="24"/>
      <c r="P36" s="24"/>
      <c r="Q36" s="24"/>
      <c r="R36" s="24"/>
      <c r="S36" s="24"/>
      <c r="T36" s="24"/>
      <c r="U36" s="24"/>
      <c r="V36" s="24"/>
      <c r="W36" s="24"/>
      <c r="X36" s="24"/>
      <c r="Y36" s="24"/>
    </row>
    <row r="37" spans="2:25" x14ac:dyDescent="0.3">
      <c r="B37" s="55" t="s">
        <v>87</v>
      </c>
      <c r="I37" s="56"/>
      <c r="K37" s="24"/>
      <c r="L37" s="24"/>
      <c r="M37" s="24"/>
      <c r="N37" s="24"/>
      <c r="O37" s="24"/>
      <c r="P37" s="24"/>
      <c r="Q37" s="24"/>
      <c r="R37" s="24"/>
      <c r="S37" s="24"/>
      <c r="T37" s="24"/>
      <c r="U37" s="24"/>
      <c r="V37" s="24"/>
      <c r="W37" s="24"/>
      <c r="X37" s="24"/>
      <c r="Y37" s="24"/>
    </row>
    <row r="38" spans="2:25" x14ac:dyDescent="0.3">
      <c r="B38" s="55"/>
      <c r="I38" s="56"/>
      <c r="K38" s="24"/>
      <c r="L38" s="24"/>
      <c r="M38" s="24"/>
      <c r="N38" s="24"/>
      <c r="O38" s="24"/>
      <c r="P38" s="24"/>
      <c r="Q38" s="24"/>
      <c r="R38" s="24"/>
      <c r="S38" s="24"/>
      <c r="T38" s="24"/>
      <c r="U38" s="24"/>
      <c r="V38" s="24"/>
      <c r="W38" s="24"/>
      <c r="X38" s="24"/>
      <c r="Y38" s="24"/>
    </row>
    <row r="39" spans="2:25" x14ac:dyDescent="0.3">
      <c r="B39" s="55"/>
      <c r="I39" s="56"/>
      <c r="K39" s="24"/>
      <c r="L39" s="24"/>
      <c r="M39" s="24"/>
      <c r="N39" s="24"/>
      <c r="O39" s="24"/>
      <c r="P39" s="24"/>
      <c r="Q39" s="24"/>
      <c r="R39" s="24"/>
      <c r="S39" s="24"/>
      <c r="T39" s="24"/>
      <c r="U39" s="24"/>
      <c r="V39" s="24"/>
      <c r="W39" s="24"/>
      <c r="X39" s="24"/>
      <c r="Y39" s="24"/>
    </row>
    <row r="40" spans="2:25" x14ac:dyDescent="0.3">
      <c r="B40" s="55"/>
      <c r="I40" s="56"/>
      <c r="K40" s="24"/>
      <c r="L40" s="24"/>
      <c r="M40" s="24"/>
      <c r="N40" s="24"/>
      <c r="O40" s="24"/>
      <c r="P40" s="24"/>
      <c r="Q40" s="24"/>
      <c r="R40" s="24"/>
      <c r="S40" s="24"/>
      <c r="T40" s="24"/>
      <c r="U40" s="24"/>
      <c r="V40" s="24"/>
      <c r="W40" s="24"/>
      <c r="X40" s="24"/>
      <c r="Y40" s="24"/>
    </row>
    <row r="41" spans="2:25" x14ac:dyDescent="0.3">
      <c r="B41" s="55"/>
      <c r="I41" s="56"/>
      <c r="K41" s="24"/>
      <c r="L41" s="24"/>
      <c r="M41" s="24"/>
      <c r="N41" s="24"/>
      <c r="O41" s="24"/>
      <c r="P41" s="24"/>
      <c r="Q41" s="24"/>
      <c r="R41" s="24"/>
      <c r="S41" s="24"/>
      <c r="T41" s="24"/>
      <c r="U41" s="24"/>
      <c r="V41" s="24"/>
      <c r="W41" s="24"/>
      <c r="X41" s="24"/>
      <c r="Y41" s="24"/>
    </row>
    <row r="42" spans="2:25" x14ac:dyDescent="0.3">
      <c r="B42" s="55"/>
      <c r="I42" s="56"/>
      <c r="K42" s="24"/>
      <c r="L42" s="24"/>
      <c r="M42" s="24"/>
      <c r="N42" s="24"/>
      <c r="O42" s="24"/>
      <c r="P42" s="24"/>
      <c r="Q42" s="24"/>
      <c r="R42" s="24"/>
      <c r="S42" s="24"/>
      <c r="T42" s="24"/>
      <c r="U42" s="24"/>
      <c r="V42" s="24"/>
      <c r="W42" s="24"/>
      <c r="X42" s="24"/>
      <c r="Y42" s="24"/>
    </row>
    <row r="43" spans="2:25" x14ac:dyDescent="0.3">
      <c r="B43" s="55"/>
      <c r="I43" s="56"/>
      <c r="K43" s="24"/>
      <c r="L43" s="24"/>
      <c r="M43" s="24"/>
      <c r="N43" s="24"/>
      <c r="O43" s="24"/>
      <c r="P43" s="24"/>
      <c r="Q43" s="24"/>
      <c r="R43" s="24"/>
      <c r="S43" s="24"/>
      <c r="T43" s="24"/>
      <c r="U43" s="24"/>
      <c r="V43" s="24"/>
      <c r="W43" s="24"/>
      <c r="X43" s="24"/>
      <c r="Y43" s="24"/>
    </row>
    <row r="44" spans="2:25" x14ac:dyDescent="0.3">
      <c r="B44" s="55"/>
      <c r="G44" t="s">
        <v>88</v>
      </c>
      <c r="I44" s="56"/>
      <c r="K44" s="24"/>
      <c r="L44" s="24"/>
      <c r="M44" s="24"/>
      <c r="N44" s="24"/>
      <c r="O44" s="24"/>
      <c r="P44" s="24"/>
      <c r="Q44" s="24"/>
      <c r="R44" s="24"/>
      <c r="S44" s="24"/>
      <c r="T44" s="24"/>
      <c r="U44" s="24"/>
      <c r="V44" s="24"/>
      <c r="W44" s="24"/>
      <c r="X44" s="24"/>
      <c r="Y44" s="24"/>
    </row>
    <row r="45" spans="2:25" x14ac:dyDescent="0.3">
      <c r="B45" s="55"/>
      <c r="I45" s="56"/>
      <c r="K45" s="24"/>
      <c r="L45" s="24"/>
      <c r="M45" s="24"/>
      <c r="N45" s="24"/>
      <c r="O45" s="24"/>
      <c r="P45" s="24"/>
      <c r="Q45" s="24"/>
      <c r="R45" s="24"/>
      <c r="S45" s="24"/>
      <c r="T45" s="24"/>
      <c r="U45" s="24"/>
      <c r="V45" s="24"/>
      <c r="W45" s="24"/>
      <c r="X45" s="24"/>
      <c r="Y45" s="24"/>
    </row>
    <row r="46" spans="2:25" x14ac:dyDescent="0.3">
      <c r="B46" s="55"/>
      <c r="D46" s="10"/>
      <c r="I46" s="56"/>
      <c r="K46" s="24"/>
      <c r="L46" s="24"/>
      <c r="M46" s="24"/>
      <c r="N46" s="24"/>
      <c r="O46" s="24"/>
      <c r="P46" s="24"/>
      <c r="Q46" s="24"/>
      <c r="R46" s="24"/>
      <c r="S46" s="24"/>
      <c r="T46" s="24"/>
      <c r="U46" s="24"/>
      <c r="V46" s="24"/>
      <c r="W46" s="24"/>
      <c r="X46" s="24"/>
      <c r="Y46" s="24"/>
    </row>
    <row r="47" spans="2:25" x14ac:dyDescent="0.3">
      <c r="B47" s="55" t="s">
        <v>89</v>
      </c>
      <c r="I47" s="56"/>
      <c r="K47" s="24"/>
      <c r="L47" s="24"/>
      <c r="M47" s="24"/>
      <c r="N47" s="24"/>
      <c r="O47" s="24"/>
      <c r="P47" s="24"/>
      <c r="Q47" s="24"/>
      <c r="R47" s="24"/>
      <c r="S47" s="24"/>
      <c r="T47" s="24"/>
      <c r="U47" s="24"/>
      <c r="V47" s="24"/>
      <c r="W47" s="24"/>
      <c r="X47" s="24"/>
      <c r="Y47" s="24"/>
    </row>
    <row r="48" spans="2:25" x14ac:dyDescent="0.3">
      <c r="B48" s="55"/>
      <c r="I48" s="56"/>
      <c r="K48" s="24"/>
      <c r="L48" s="24"/>
      <c r="M48" s="24"/>
      <c r="N48" s="24"/>
      <c r="O48" s="24"/>
      <c r="P48" s="24"/>
      <c r="Q48" s="24"/>
      <c r="R48" s="24"/>
      <c r="S48" s="24"/>
      <c r="T48" s="24"/>
      <c r="U48" s="24"/>
      <c r="V48" s="24"/>
      <c r="W48" s="24"/>
      <c r="X48" s="24"/>
      <c r="Y48" s="24"/>
    </row>
    <row r="49" spans="1:25" x14ac:dyDescent="0.3">
      <c r="B49" s="55"/>
      <c r="I49" s="56"/>
      <c r="K49" s="24"/>
      <c r="L49" s="24"/>
      <c r="M49" s="24"/>
      <c r="N49" s="24"/>
      <c r="O49" s="24"/>
      <c r="P49" s="24"/>
      <c r="Q49" s="24"/>
      <c r="R49" s="24"/>
      <c r="S49" s="24"/>
      <c r="T49" s="24"/>
      <c r="U49" s="24"/>
      <c r="V49" s="24"/>
      <c r="W49" s="24"/>
      <c r="X49" s="24"/>
      <c r="Y49" s="24"/>
    </row>
    <row r="50" spans="1:25" x14ac:dyDescent="0.3">
      <c r="B50" s="55"/>
      <c r="F50" s="355"/>
      <c r="G50" s="355"/>
      <c r="H50" s="355"/>
      <c r="I50" s="56"/>
      <c r="K50" s="24"/>
      <c r="L50" s="24"/>
      <c r="M50" s="24"/>
      <c r="N50" s="24"/>
      <c r="O50" s="24"/>
      <c r="P50" s="24"/>
      <c r="Q50" s="24"/>
      <c r="R50" s="24"/>
      <c r="S50" s="24"/>
      <c r="T50" s="24"/>
      <c r="U50" s="24"/>
      <c r="V50" s="24"/>
      <c r="W50" s="24"/>
      <c r="X50" s="24"/>
      <c r="Y50" s="24"/>
    </row>
    <row r="51" spans="1:25" x14ac:dyDescent="0.3">
      <c r="B51" s="55" t="s">
        <v>90</v>
      </c>
      <c r="E51" s="10" t="s">
        <v>91</v>
      </c>
      <c r="F51" s="355"/>
      <c r="G51" s="355"/>
      <c r="H51" s="355"/>
      <c r="I51" s="56"/>
      <c r="K51" s="24"/>
      <c r="L51" s="24"/>
      <c r="M51" s="24"/>
      <c r="N51" s="24"/>
      <c r="O51" s="24"/>
      <c r="P51" s="24"/>
      <c r="Q51" s="24"/>
      <c r="R51" s="24"/>
      <c r="S51" s="24"/>
      <c r="T51" s="24"/>
      <c r="U51" s="24"/>
      <c r="V51" s="24"/>
      <c r="W51" s="24"/>
      <c r="X51" s="24"/>
      <c r="Y51" s="24"/>
    </row>
    <row r="52" spans="1:25" x14ac:dyDescent="0.3">
      <c r="B52" s="55"/>
      <c r="G52" s="355" t="s">
        <v>92</v>
      </c>
      <c r="H52" s="355"/>
      <c r="I52" s="356"/>
      <c r="K52" s="24"/>
      <c r="L52" s="24"/>
      <c r="M52" s="24"/>
      <c r="N52" s="24"/>
      <c r="O52" s="24"/>
      <c r="P52" s="24"/>
      <c r="Q52" s="24"/>
      <c r="R52" s="24"/>
      <c r="S52" s="24"/>
      <c r="T52" s="24"/>
      <c r="U52" s="24"/>
      <c r="V52" s="24"/>
      <c r="W52" s="24"/>
      <c r="X52" s="24"/>
      <c r="Y52" s="24"/>
    </row>
    <row r="53" spans="1:25" x14ac:dyDescent="0.3">
      <c r="B53" s="55"/>
      <c r="G53" s="355" t="s">
        <v>93</v>
      </c>
      <c r="H53" s="355"/>
      <c r="I53" s="356"/>
      <c r="K53" s="24"/>
      <c r="L53" s="24"/>
      <c r="M53" s="24"/>
      <c r="N53" s="24"/>
      <c r="O53" s="24"/>
      <c r="P53" s="24"/>
      <c r="Q53" s="24"/>
      <c r="R53" s="24"/>
      <c r="S53" s="24"/>
      <c r="T53" s="24"/>
      <c r="U53" s="24"/>
      <c r="V53" s="24"/>
      <c r="W53" s="24"/>
      <c r="X53" s="24"/>
      <c r="Y53" s="24"/>
    </row>
    <row r="54" spans="1:25" x14ac:dyDescent="0.3">
      <c r="B54" s="55"/>
      <c r="G54" s="355" t="s">
        <v>94</v>
      </c>
      <c r="H54" s="355"/>
      <c r="I54" s="356"/>
      <c r="K54" s="24"/>
      <c r="L54" s="24"/>
      <c r="M54" s="24"/>
      <c r="N54" s="24"/>
      <c r="O54" s="24"/>
      <c r="P54" s="24"/>
      <c r="Q54" s="24"/>
      <c r="R54" s="24"/>
      <c r="S54" s="24"/>
      <c r="T54" s="24"/>
      <c r="U54" s="24"/>
      <c r="V54" s="24"/>
      <c r="W54" s="24"/>
      <c r="X54" s="24"/>
      <c r="Y54" s="24"/>
    </row>
    <row r="55" spans="1:25" x14ac:dyDescent="0.3">
      <c r="B55" s="55"/>
      <c r="I55" s="56"/>
      <c r="K55" s="24"/>
      <c r="L55" s="24"/>
      <c r="M55" s="24"/>
      <c r="N55" s="24"/>
      <c r="O55" s="24"/>
      <c r="P55" s="24"/>
      <c r="Q55" s="24"/>
      <c r="R55" s="24"/>
      <c r="S55" s="24"/>
      <c r="T55" s="24"/>
      <c r="U55" s="24"/>
      <c r="V55" s="24"/>
      <c r="W55" s="24"/>
      <c r="X55" s="24"/>
      <c r="Y55" s="24"/>
    </row>
    <row r="56" spans="1:25" x14ac:dyDescent="0.3">
      <c r="B56" s="55"/>
      <c r="I56" s="56"/>
      <c r="K56" s="24"/>
      <c r="L56" s="24"/>
      <c r="M56" s="24"/>
      <c r="N56" s="24"/>
      <c r="O56" s="24"/>
      <c r="P56" s="24"/>
      <c r="Q56" s="24"/>
      <c r="R56" s="24"/>
      <c r="S56" s="24"/>
      <c r="T56" s="24"/>
      <c r="U56" s="24"/>
      <c r="V56" s="24"/>
      <c r="W56" s="24"/>
      <c r="X56" s="24"/>
      <c r="Y56" s="24"/>
    </row>
    <row r="57" spans="1:25" ht="17.25" thickBot="1" x14ac:dyDescent="0.35">
      <c r="B57" s="57"/>
      <c r="C57" s="140"/>
      <c r="D57" s="140"/>
      <c r="E57" s="140"/>
      <c r="F57" s="140"/>
      <c r="G57" s="140"/>
      <c r="H57" s="140"/>
      <c r="I57" s="141"/>
      <c r="K57" s="24"/>
      <c r="L57" s="24"/>
      <c r="M57" s="24"/>
      <c r="N57" s="24"/>
      <c r="O57" s="24"/>
      <c r="P57" s="24"/>
      <c r="Q57" s="24"/>
      <c r="R57" s="24"/>
      <c r="S57" s="24"/>
      <c r="T57" s="24"/>
      <c r="U57" s="24"/>
      <c r="V57" s="24"/>
      <c r="W57" s="24"/>
      <c r="X57" s="24"/>
      <c r="Y57" s="24"/>
    </row>
    <row r="58" spans="1:25" x14ac:dyDescent="0.3">
      <c r="A58" s="24"/>
      <c r="B58" s="24"/>
      <c r="C58" s="24"/>
      <c r="D58" s="24"/>
      <c r="E58" s="24"/>
      <c r="F58" s="24"/>
      <c r="G58" s="24"/>
      <c r="H58" s="24"/>
      <c r="I58" s="24"/>
      <c r="J58" s="24"/>
      <c r="K58" s="24"/>
      <c r="L58" s="24"/>
      <c r="M58" s="24"/>
      <c r="N58" s="24"/>
      <c r="O58" s="24"/>
      <c r="P58" s="24"/>
      <c r="Q58" s="24"/>
      <c r="R58" s="24"/>
      <c r="S58" s="24"/>
      <c r="T58" s="24"/>
      <c r="U58" s="24"/>
      <c r="V58" s="24"/>
      <c r="W58" s="24"/>
      <c r="X58" s="24"/>
      <c r="Y58" s="24"/>
    </row>
    <row r="59" spans="1:25" x14ac:dyDescent="0.3">
      <c r="A59" s="24"/>
      <c r="B59" s="24"/>
      <c r="C59" s="24"/>
      <c r="D59" s="24"/>
      <c r="E59" s="24"/>
      <c r="F59" s="24"/>
      <c r="G59" s="24"/>
      <c r="H59" s="24"/>
      <c r="I59" s="24"/>
      <c r="J59" s="24"/>
      <c r="K59" s="24"/>
      <c r="L59" s="24"/>
      <c r="M59" s="24"/>
      <c r="N59" s="24"/>
      <c r="O59" s="24"/>
      <c r="P59" s="24"/>
      <c r="Q59" s="24"/>
      <c r="R59" s="24"/>
      <c r="S59" s="24"/>
      <c r="T59" s="24"/>
      <c r="U59" s="24"/>
      <c r="V59" s="24"/>
      <c r="W59" s="24"/>
      <c r="X59" s="24"/>
      <c r="Y59" s="24"/>
    </row>
    <row r="60" spans="1:25" x14ac:dyDescent="0.3">
      <c r="A60" s="24"/>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25" x14ac:dyDescent="0.3">
      <c r="A61" s="24"/>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25" x14ac:dyDescent="0.3">
      <c r="A62" s="24"/>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25" x14ac:dyDescent="0.3">
      <c r="A63" s="24"/>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25" x14ac:dyDescent="0.3">
      <c r="A64" s="24"/>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x14ac:dyDescent="0.3">
      <c r="A65" s="24"/>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x14ac:dyDescent="0.3">
      <c r="A66" s="24"/>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x14ac:dyDescent="0.3">
      <c r="A67" s="24"/>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x14ac:dyDescent="0.3">
      <c r="A68" s="24"/>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x14ac:dyDescent="0.3">
      <c r="A69" s="24"/>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x14ac:dyDescent="0.3">
      <c r="A70" s="24"/>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x14ac:dyDescent="0.3">
      <c r="A71" s="24"/>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x14ac:dyDescent="0.3">
      <c r="A72" s="24"/>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x14ac:dyDescent="0.3">
      <c r="A73" s="24"/>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x14ac:dyDescent="0.3">
      <c r="A74" s="24"/>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x14ac:dyDescent="0.3">
      <c r="A75" s="24"/>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x14ac:dyDescent="0.3">
      <c r="A76" s="24"/>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x14ac:dyDescent="0.3">
      <c r="A77" s="24"/>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x14ac:dyDescent="0.3">
      <c r="A78" s="24"/>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x14ac:dyDescent="0.3">
      <c r="A79" s="24"/>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x14ac:dyDescent="0.3">
      <c r="A80" s="24"/>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x14ac:dyDescent="0.3">
      <c r="A81" s="24"/>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x14ac:dyDescent="0.3">
      <c r="A82" s="24"/>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x14ac:dyDescent="0.3">
      <c r="A83" s="24"/>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x14ac:dyDescent="0.3">
      <c r="A84" s="24"/>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x14ac:dyDescent="0.3">
      <c r="A85" s="24"/>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x14ac:dyDescent="0.3">
      <c r="A86" s="24"/>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x14ac:dyDescent="0.3">
      <c r="A87" s="24"/>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x14ac:dyDescent="0.3">
      <c r="A88" s="24"/>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x14ac:dyDescent="0.3">
      <c r="A89" s="24"/>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x14ac:dyDescent="0.3">
      <c r="A90" s="24"/>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x14ac:dyDescent="0.3">
      <c r="A91" s="24"/>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x14ac:dyDescent="0.3">
      <c r="A92" s="24"/>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x14ac:dyDescent="0.3">
      <c r="A93" s="24"/>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x14ac:dyDescent="0.3">
      <c r="A94" s="24"/>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x14ac:dyDescent="0.3">
      <c r="A95" s="24"/>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x14ac:dyDescent="0.3">
      <c r="A96" s="24"/>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x14ac:dyDescent="0.3">
      <c r="A97" s="24"/>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x14ac:dyDescent="0.3">
      <c r="A98" s="24"/>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x14ac:dyDescent="0.3">
      <c r="A99" s="24"/>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x14ac:dyDescent="0.3">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x14ac:dyDescent="0.3">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x14ac:dyDescent="0.3">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x14ac:dyDescent="0.3">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x14ac:dyDescent="0.3">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x14ac:dyDescent="0.3">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x14ac:dyDescent="0.3">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x14ac:dyDescent="0.3">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x14ac:dyDescent="0.3">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x14ac:dyDescent="0.3">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x14ac:dyDescent="0.3">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x14ac:dyDescent="0.3">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x14ac:dyDescent="0.3">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x14ac:dyDescent="0.3">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x14ac:dyDescent="0.3">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x14ac:dyDescent="0.3">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x14ac:dyDescent="0.3">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x14ac:dyDescent="0.3">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x14ac:dyDescent="0.3">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x14ac:dyDescent="0.3">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x14ac:dyDescent="0.3">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x14ac:dyDescent="0.3">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x14ac:dyDescent="0.3">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x14ac:dyDescent="0.3">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x14ac:dyDescent="0.3">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x14ac:dyDescent="0.3">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x14ac:dyDescent="0.3">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x14ac:dyDescent="0.3">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x14ac:dyDescent="0.3">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x14ac:dyDescent="0.3">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x14ac:dyDescent="0.3">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x14ac:dyDescent="0.3">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x14ac:dyDescent="0.3">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x14ac:dyDescent="0.3">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x14ac:dyDescent="0.3">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x14ac:dyDescent="0.3">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x14ac:dyDescent="0.3">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x14ac:dyDescent="0.3">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x14ac:dyDescent="0.3">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x14ac:dyDescent="0.3">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x14ac:dyDescent="0.3">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x14ac:dyDescent="0.3">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x14ac:dyDescent="0.3">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x14ac:dyDescent="0.3">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x14ac:dyDescent="0.3">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x14ac:dyDescent="0.3">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x14ac:dyDescent="0.3">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x14ac:dyDescent="0.3">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x14ac:dyDescent="0.3">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x14ac:dyDescent="0.3">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x14ac:dyDescent="0.3">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x14ac:dyDescent="0.3">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x14ac:dyDescent="0.3">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x14ac:dyDescent="0.3">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x14ac:dyDescent="0.3">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x14ac:dyDescent="0.3">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x14ac:dyDescent="0.3">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x14ac:dyDescent="0.3">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x14ac:dyDescent="0.3">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x14ac:dyDescent="0.3">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x14ac:dyDescent="0.3">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x14ac:dyDescent="0.3">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x14ac:dyDescent="0.3">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x14ac:dyDescent="0.3">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x14ac:dyDescent="0.3">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x14ac:dyDescent="0.3">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x14ac:dyDescent="0.3">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x14ac:dyDescent="0.3">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x14ac:dyDescent="0.3">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x14ac:dyDescent="0.3">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x14ac:dyDescent="0.3">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x14ac:dyDescent="0.3">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x14ac:dyDescent="0.3">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x14ac:dyDescent="0.3">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x14ac:dyDescent="0.3">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x14ac:dyDescent="0.3">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x14ac:dyDescent="0.3">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x14ac:dyDescent="0.3">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x14ac:dyDescent="0.3">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x14ac:dyDescent="0.3">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x14ac:dyDescent="0.3">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x14ac:dyDescent="0.3">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x14ac:dyDescent="0.3">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x14ac:dyDescent="0.3">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x14ac:dyDescent="0.3">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x14ac:dyDescent="0.3">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x14ac:dyDescent="0.3">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x14ac:dyDescent="0.3">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x14ac:dyDescent="0.3">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x14ac:dyDescent="0.3">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x14ac:dyDescent="0.3">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x14ac:dyDescent="0.3">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x14ac:dyDescent="0.3">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x14ac:dyDescent="0.3">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x14ac:dyDescent="0.3">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x14ac:dyDescent="0.3">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x14ac:dyDescent="0.3">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x14ac:dyDescent="0.3">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x14ac:dyDescent="0.3">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x14ac:dyDescent="0.3">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x14ac:dyDescent="0.3">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x14ac:dyDescent="0.3">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x14ac:dyDescent="0.3">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x14ac:dyDescent="0.3">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x14ac:dyDescent="0.3">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x14ac:dyDescent="0.3">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x14ac:dyDescent="0.3">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x14ac:dyDescent="0.3">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x14ac:dyDescent="0.3">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x14ac:dyDescent="0.3">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x14ac:dyDescent="0.3">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x14ac:dyDescent="0.3">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x14ac:dyDescent="0.3">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x14ac:dyDescent="0.3">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x14ac:dyDescent="0.3">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x14ac:dyDescent="0.3">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x14ac:dyDescent="0.3">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x14ac:dyDescent="0.3">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x14ac:dyDescent="0.3">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x14ac:dyDescent="0.3">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x14ac:dyDescent="0.3">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x14ac:dyDescent="0.3">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x14ac:dyDescent="0.3">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x14ac:dyDescent="0.3">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x14ac:dyDescent="0.3">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x14ac:dyDescent="0.3">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x14ac:dyDescent="0.3">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x14ac:dyDescent="0.3">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x14ac:dyDescent="0.3">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x14ac:dyDescent="0.3">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x14ac:dyDescent="0.3">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x14ac:dyDescent="0.3">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x14ac:dyDescent="0.3">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x14ac:dyDescent="0.3">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x14ac:dyDescent="0.3">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x14ac:dyDescent="0.3">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x14ac:dyDescent="0.3">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x14ac:dyDescent="0.3">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x14ac:dyDescent="0.3">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x14ac:dyDescent="0.3">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x14ac:dyDescent="0.3">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x14ac:dyDescent="0.3">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x14ac:dyDescent="0.3">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x14ac:dyDescent="0.3">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x14ac:dyDescent="0.3">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x14ac:dyDescent="0.3">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x14ac:dyDescent="0.3">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x14ac:dyDescent="0.3">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x14ac:dyDescent="0.3">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x14ac:dyDescent="0.3">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x14ac:dyDescent="0.3">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x14ac:dyDescent="0.3">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x14ac:dyDescent="0.3">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x14ac:dyDescent="0.3">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x14ac:dyDescent="0.3">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x14ac:dyDescent="0.3">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sheetData>
  <sheetProtection algorithmName="SHA-512" hashValue="0eoM3r/z1xK8ClQjR+l5XCY9M0VXYEyyaxVswPvm3+zy+YTfpSCKFKkyokQxL2NdjuHOGUy6YvAE4ULUI3ya+g==" saltValue="Wm0F8Npt49OVJqMwmhdY3Q==" spinCount="100000" sheet="1" objects="1" scenarios="1"/>
  <mergeCells count="20">
    <mergeCell ref="B19:I19"/>
    <mergeCell ref="B21:I21"/>
    <mergeCell ref="B12:I12"/>
    <mergeCell ref="B13:I13"/>
    <mergeCell ref="B14:I14"/>
    <mergeCell ref="B15:I15"/>
    <mergeCell ref="B17:I17"/>
    <mergeCell ref="B16:I16"/>
    <mergeCell ref="B18:I18"/>
    <mergeCell ref="B20:I20"/>
    <mergeCell ref="C2:I2"/>
    <mergeCell ref="C3:I3"/>
    <mergeCell ref="C6:I6"/>
    <mergeCell ref="C7:F7"/>
    <mergeCell ref="G7:I7"/>
    <mergeCell ref="F50:H50"/>
    <mergeCell ref="F51:H51"/>
    <mergeCell ref="G52:I52"/>
    <mergeCell ref="G53:I53"/>
    <mergeCell ref="G54:I54"/>
  </mergeCells>
  <pageMargins left="0.43307086614173229" right="0.39370078740157483" top="0.55118110236220474" bottom="0.56000000000000005" header="0.31496062992125984" footer="0.31496062992125984"/>
  <pageSetup paperSize="9" scale="8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R90"/>
  <sheetViews>
    <sheetView topLeftCell="B44" zoomScaleNormal="100" workbookViewId="0">
      <selection activeCell="B46" sqref="B46"/>
    </sheetView>
  </sheetViews>
  <sheetFormatPr defaultColWidth="9.140625" defaultRowHeight="12.75" customHeight="1" x14ac:dyDescent="0.2"/>
  <cols>
    <col min="1" max="1" width="25.85546875" style="13" customWidth="1"/>
    <col min="2" max="2" width="66.5703125" style="13" bestFit="1" customWidth="1"/>
    <col min="3" max="3" width="19" style="13" bestFit="1" customWidth="1"/>
    <col min="4" max="4" width="30.5703125" style="13" customWidth="1"/>
    <col min="5" max="5" width="17.85546875" style="13" customWidth="1"/>
    <col min="6" max="6" width="19.42578125" style="13" customWidth="1"/>
    <col min="7" max="7" width="12.42578125" style="13" bestFit="1" customWidth="1"/>
    <col min="8" max="8" width="30.7109375" style="13" bestFit="1" customWidth="1"/>
    <col min="9" max="9" width="18.140625" style="13" bestFit="1" customWidth="1"/>
    <col min="10" max="10" width="14.7109375" style="13" bestFit="1" customWidth="1"/>
    <col min="11" max="11" width="15.85546875" style="13" bestFit="1" customWidth="1"/>
    <col min="12" max="12" width="13.5703125" style="13" bestFit="1" customWidth="1"/>
    <col min="13" max="13" width="18.140625" style="13" bestFit="1" customWidth="1"/>
    <col min="14" max="15" width="9.140625" style="13"/>
    <col min="16" max="16" width="14.42578125" style="13" customWidth="1"/>
    <col min="17" max="16384" width="9.140625" style="13"/>
  </cols>
  <sheetData>
    <row r="1" spans="1:18" ht="21.75" hidden="1" customHeight="1" thickBot="1" x14ac:dyDescent="0.25">
      <c r="A1" s="15" t="s">
        <v>160</v>
      </c>
      <c r="B1" s="16"/>
      <c r="C1" s="16"/>
      <c r="D1" s="16"/>
      <c r="E1" s="16"/>
      <c r="F1" s="16"/>
      <c r="G1" s="16"/>
      <c r="H1" s="16"/>
      <c r="I1" s="16"/>
      <c r="J1" s="16"/>
      <c r="K1" s="16"/>
      <c r="L1" s="16"/>
      <c r="M1" s="16"/>
    </row>
    <row r="2" spans="1:18" hidden="1" x14ac:dyDescent="0.2">
      <c r="A2" s="188" t="s">
        <v>161</v>
      </c>
      <c r="B2" s="188" t="s">
        <v>162</v>
      </c>
      <c r="C2" s="188"/>
      <c r="D2" s="188" t="s">
        <v>163</v>
      </c>
      <c r="E2" s="188" t="s">
        <v>164</v>
      </c>
      <c r="F2" s="189" t="s">
        <v>165</v>
      </c>
      <c r="G2" s="189" t="s">
        <v>166</v>
      </c>
      <c r="H2" s="188" t="s">
        <v>27</v>
      </c>
      <c r="I2" s="189" t="s">
        <v>167</v>
      </c>
      <c r="J2" s="189" t="s">
        <v>168</v>
      </c>
      <c r="K2" s="189" t="s">
        <v>169</v>
      </c>
      <c r="L2" s="189" t="s">
        <v>170</v>
      </c>
      <c r="M2" s="189" t="s">
        <v>171</v>
      </c>
      <c r="Q2" s="13" t="s">
        <v>172</v>
      </c>
      <c r="R2" s="13" t="s">
        <v>173</v>
      </c>
    </row>
    <row r="3" spans="1:18" ht="13.5" hidden="1" x14ac:dyDescent="0.25">
      <c r="A3" s="191" t="s">
        <v>174</v>
      </c>
      <c r="B3" s="191" t="s">
        <v>175</v>
      </c>
      <c r="C3" s="191"/>
      <c r="D3" s="191" t="s">
        <v>176</v>
      </c>
      <c r="E3" s="191" t="s">
        <v>177</v>
      </c>
      <c r="F3" s="163">
        <f>Q3</f>
        <v>88586</v>
      </c>
      <c r="G3" s="163">
        <f>R3</f>
        <v>5515</v>
      </c>
      <c r="H3" s="191" t="s">
        <v>178</v>
      </c>
      <c r="I3" s="191" t="s">
        <v>179</v>
      </c>
      <c r="J3" s="191" t="s">
        <v>180</v>
      </c>
      <c r="K3" s="191" t="s">
        <v>181</v>
      </c>
      <c r="L3" s="163">
        <v>1</v>
      </c>
      <c r="M3" s="163">
        <v>1</v>
      </c>
      <c r="N3" s="192"/>
      <c r="O3" s="153" t="str">
        <f>MID(SUBSTITUTE(B3," ","^",LEN(B3)-LEN(SUBSTITUTE(B3," ",""))),FIND("^",SUBSTITUTE(B3," ","^",LEN(B3)-LEN(SUBSTITUTE(B3," ",""))))+1,256)</f>
        <v>SILKWOOD</v>
      </c>
      <c r="P3" s="52" t="str">
        <f>UPPER(O3)</f>
        <v>SILKWOOD</v>
      </c>
      <c r="Q3" s="13">
        <f>VLOOKUP(O3,Page1_1!$H$6:$K$26,3,FALSE)</f>
        <v>88586</v>
      </c>
      <c r="R3" s="13">
        <f>VLOOKUP(O3,Page1_1!$H$6:$K$26,4,FALSE)</f>
        <v>5515</v>
      </c>
    </row>
    <row r="4" spans="1:18" ht="13.5" hidden="1" x14ac:dyDescent="0.25">
      <c r="A4" s="191" t="s">
        <v>174</v>
      </c>
      <c r="B4" s="191" t="s">
        <v>182</v>
      </c>
      <c r="C4" s="191"/>
      <c r="D4" s="191" t="s">
        <v>176</v>
      </c>
      <c r="E4" s="191" t="s">
        <v>177</v>
      </c>
      <c r="F4" s="163">
        <v>88508</v>
      </c>
      <c r="G4" s="163">
        <v>882463</v>
      </c>
      <c r="H4" s="191"/>
      <c r="I4" s="191"/>
      <c r="J4" s="191"/>
      <c r="K4" s="191"/>
      <c r="L4" s="163"/>
      <c r="M4" s="163"/>
      <c r="N4" s="192"/>
      <c r="O4" s="153"/>
      <c r="P4" s="52"/>
      <c r="Q4" s="13" t="e">
        <f>VLOOKUP(O4,Page1_1!$H$6:$K$26,3,FALSE)</f>
        <v>#N/A</v>
      </c>
      <c r="R4" s="13" t="e">
        <f>VLOOKUP(O4,Page1_1!$H$6:$K$26,4,FALSE)</f>
        <v>#N/A</v>
      </c>
    </row>
    <row r="5" spans="1:18" ht="13.5" hidden="1" x14ac:dyDescent="0.25">
      <c r="A5" s="191" t="s">
        <v>174</v>
      </c>
      <c r="B5" s="191" t="s">
        <v>183</v>
      </c>
      <c r="C5" s="191"/>
      <c r="D5" s="191" t="s">
        <v>184</v>
      </c>
      <c r="E5" s="191" t="s">
        <v>177</v>
      </c>
      <c r="F5" s="163">
        <f t="shared" ref="F5:F28" si="0">Q5</f>
        <v>8828618</v>
      </c>
      <c r="G5" s="163">
        <f>R5</f>
        <v>886138</v>
      </c>
      <c r="H5" s="191"/>
      <c r="I5" s="191"/>
      <c r="J5" s="191"/>
      <c r="K5" s="191"/>
      <c r="L5" s="163"/>
      <c r="M5" s="163"/>
      <c r="N5" s="192"/>
      <c r="O5" s="153" t="str">
        <f t="shared" ref="O5:O28" si="1">MID(SUBSTITUTE(B5," ","^",LEN(B5)-LEN(SUBSTITUTE(B5," ",""))),FIND("^",SUBSTITUTE(B5," ","^",LEN(B5)-LEN(SUBSTITUTE(B5," ",""))))+1,256)</f>
        <v>Burdell</v>
      </c>
      <c r="P5" s="52" t="str">
        <f t="shared" ref="P5:P28" si="2">UPPER(O5)</f>
        <v>BURDELL</v>
      </c>
      <c r="Q5" s="13">
        <f>VLOOKUP(O5,Page1_1!$H$6:$K$26,3,FALSE)</f>
        <v>8828618</v>
      </c>
      <c r="R5" s="13">
        <f>VLOOKUP(O5,Page1_1!$H$6:$K$26,4,FALSE)</f>
        <v>886138</v>
      </c>
    </row>
    <row r="6" spans="1:18" ht="13.5" hidden="1" x14ac:dyDescent="0.25">
      <c r="A6" s="191" t="s">
        <v>174</v>
      </c>
      <c r="B6" s="191" t="s">
        <v>185</v>
      </c>
      <c r="C6" s="191"/>
      <c r="D6" s="191" t="s">
        <v>184</v>
      </c>
      <c r="E6" s="191" t="s">
        <v>177</v>
      </c>
      <c r="F6" s="163">
        <f t="shared" si="0"/>
        <v>8813492</v>
      </c>
      <c r="G6" s="163">
        <f>R6</f>
        <v>885222</v>
      </c>
      <c r="H6" s="191"/>
      <c r="I6" s="191"/>
      <c r="J6" s="191"/>
      <c r="K6" s="191"/>
      <c r="L6" s="163"/>
      <c r="M6" s="163"/>
      <c r="N6" s="192"/>
      <c r="O6" s="153" t="str">
        <f t="shared" si="1"/>
        <v>Deeragun</v>
      </c>
      <c r="P6" s="52" t="str">
        <f t="shared" si="2"/>
        <v>DEERAGUN</v>
      </c>
      <c r="Q6" s="13">
        <f>VLOOKUP(O6,Page1_1!$H$6:$K$26,3,FALSE)</f>
        <v>8813492</v>
      </c>
      <c r="R6" s="13">
        <f>VLOOKUP(O6,Page1_1!$H$6:$K$26,4,FALSE)</f>
        <v>885222</v>
      </c>
    </row>
    <row r="7" spans="1:18" ht="13.5" hidden="1" x14ac:dyDescent="0.25">
      <c r="A7" s="191" t="s">
        <v>174</v>
      </c>
      <c r="B7" s="191" t="s">
        <v>186</v>
      </c>
      <c r="C7" s="191"/>
      <c r="D7" s="191" t="s">
        <v>184</v>
      </c>
      <c r="E7" s="191" t="s">
        <v>177</v>
      </c>
      <c r="F7" s="163">
        <v>882529</v>
      </c>
      <c r="G7" s="163">
        <v>885331</v>
      </c>
      <c r="H7" s="191"/>
      <c r="I7" s="191"/>
      <c r="J7" s="191"/>
      <c r="K7" s="191"/>
      <c r="L7" s="163"/>
      <c r="M7" s="163"/>
      <c r="N7" s="192"/>
      <c r="O7" s="153" t="str">
        <f t="shared" si="1"/>
        <v>Kirwin</v>
      </c>
      <c r="P7" s="52" t="str">
        <f t="shared" si="2"/>
        <v>KIRWIN</v>
      </c>
      <c r="Q7" s="13" t="e">
        <f>VLOOKUP(O7,Page1_1!$H$6:$K$26,3,FALSE)</f>
        <v>#N/A</v>
      </c>
      <c r="R7" s="13" t="e">
        <f>VLOOKUP(O7,Page1_1!$H$6:$K$26,4,FALSE)</f>
        <v>#N/A</v>
      </c>
    </row>
    <row r="8" spans="1:18" ht="13.5" hidden="1" x14ac:dyDescent="0.25">
      <c r="A8" s="191" t="s">
        <v>174</v>
      </c>
      <c r="B8" s="191" t="s">
        <v>187</v>
      </c>
      <c r="C8" s="191"/>
      <c r="D8" s="191" t="s">
        <v>184</v>
      </c>
      <c r="E8" s="191" t="s">
        <v>177</v>
      </c>
      <c r="F8" s="163">
        <f t="shared" si="0"/>
        <v>885353</v>
      </c>
      <c r="G8" s="163">
        <f>R8</f>
        <v>885250</v>
      </c>
      <c r="H8" s="191"/>
      <c r="I8" s="191"/>
      <c r="J8" s="191"/>
      <c r="K8" s="191"/>
      <c r="L8" s="163"/>
      <c r="M8" s="163"/>
      <c r="N8" s="192"/>
      <c r="O8" s="153" t="str">
        <f t="shared" si="1"/>
        <v>Isa</v>
      </c>
      <c r="P8" s="52" t="str">
        <f t="shared" si="2"/>
        <v>ISA</v>
      </c>
      <c r="Q8" s="13">
        <f>VLOOKUP(O8,Page1_1!$H$6:$K$26,3,FALSE)</f>
        <v>885353</v>
      </c>
      <c r="R8" s="13">
        <f>VLOOKUP(O8,Page1_1!$H$6:$K$26,4,FALSE)</f>
        <v>885250</v>
      </c>
    </row>
    <row r="9" spans="1:18" ht="13.5" hidden="1" x14ac:dyDescent="0.25">
      <c r="A9" s="191" t="s">
        <v>174</v>
      </c>
      <c r="B9" s="191" t="s">
        <v>188</v>
      </c>
      <c r="C9" s="191"/>
      <c r="D9" s="191" t="s">
        <v>189</v>
      </c>
      <c r="E9" s="191" t="s">
        <v>177</v>
      </c>
      <c r="F9" s="163"/>
      <c r="G9" s="163"/>
      <c r="H9" s="191"/>
      <c r="I9" s="191"/>
      <c r="J9" s="191"/>
      <c r="K9" s="191"/>
      <c r="L9" s="163"/>
      <c r="M9" s="163"/>
      <c r="N9" s="192"/>
      <c r="O9" s="153" t="str">
        <f t="shared" si="1"/>
        <v>Emerald</v>
      </c>
      <c r="P9" s="52" t="str">
        <f t="shared" si="2"/>
        <v>EMERALD</v>
      </c>
    </row>
    <row r="10" spans="1:18" ht="13.5" hidden="1" x14ac:dyDescent="0.25">
      <c r="A10" s="191" t="s">
        <v>174</v>
      </c>
      <c r="B10" s="191" t="s">
        <v>190</v>
      </c>
      <c r="C10" s="191"/>
      <c r="D10" s="191" t="s">
        <v>189</v>
      </c>
      <c r="E10" s="191" t="s">
        <v>177</v>
      </c>
      <c r="F10" s="163">
        <v>8830236</v>
      </c>
      <c r="G10" s="163">
        <v>889621</v>
      </c>
      <c r="H10" s="191"/>
      <c r="I10" s="191"/>
      <c r="J10" s="191"/>
      <c r="K10" s="191"/>
      <c r="L10" s="163"/>
      <c r="M10" s="163"/>
      <c r="N10" s="192"/>
      <c r="O10" s="153" t="str">
        <f t="shared" si="1"/>
        <v>View</v>
      </c>
      <c r="P10" s="52" t="str">
        <f t="shared" si="2"/>
        <v>VIEW</v>
      </c>
    </row>
    <row r="11" spans="1:18" ht="13.5" hidden="1" x14ac:dyDescent="0.25">
      <c r="A11" s="191" t="s">
        <v>174</v>
      </c>
      <c r="B11" s="191" t="s">
        <v>191</v>
      </c>
      <c r="C11" s="191"/>
      <c r="D11" s="191" t="s">
        <v>189</v>
      </c>
      <c r="E11" s="191" t="s">
        <v>177</v>
      </c>
      <c r="F11" s="163">
        <f t="shared" si="0"/>
        <v>88595</v>
      </c>
      <c r="G11" s="163">
        <f>R11</f>
        <v>885204</v>
      </c>
      <c r="H11" s="191" t="s">
        <v>192</v>
      </c>
      <c r="I11" s="191"/>
      <c r="J11" s="191" t="s">
        <v>193</v>
      </c>
      <c r="K11" s="191"/>
      <c r="L11" s="163"/>
      <c r="M11" s="163"/>
      <c r="N11" s="192"/>
      <c r="O11" s="153" t="str">
        <f t="shared" si="1"/>
        <v>Barcaldine</v>
      </c>
      <c r="P11" s="52" t="str">
        <f t="shared" si="2"/>
        <v>BARCALDINE</v>
      </c>
      <c r="Q11" s="13">
        <f>VLOOKUP(O11,Page1_1!$H$6:$K$26,3,FALSE)</f>
        <v>88595</v>
      </c>
      <c r="R11" s="13">
        <f>VLOOKUP(O11,Page1_1!$H$6:$K$26,4,FALSE)</f>
        <v>885204</v>
      </c>
    </row>
    <row r="12" spans="1:18" ht="13.5" hidden="1" x14ac:dyDescent="0.25">
      <c r="A12" s="191" t="s">
        <v>174</v>
      </c>
      <c r="B12" s="191" t="s">
        <v>194</v>
      </c>
      <c r="C12" s="191"/>
      <c r="D12" s="191" t="s">
        <v>189</v>
      </c>
      <c r="E12" s="191" t="s">
        <v>177</v>
      </c>
      <c r="F12" s="163">
        <v>88596</v>
      </c>
      <c r="G12" s="163">
        <v>885205</v>
      </c>
      <c r="H12" s="191"/>
      <c r="I12" s="191"/>
      <c r="J12" s="191"/>
      <c r="K12" s="191"/>
      <c r="L12" s="163"/>
      <c r="M12" s="163"/>
      <c r="N12" s="192"/>
      <c r="O12" s="153"/>
      <c r="P12" s="52"/>
      <c r="Q12" s="13" t="e">
        <f>VLOOKUP(O12,Page1_1!$H$6:$K$26,3,FALSE)</f>
        <v>#N/A</v>
      </c>
      <c r="R12" s="13" t="e">
        <f>VLOOKUP(O12,Page1_1!$H$6:$K$26,4,FALSE)</f>
        <v>#N/A</v>
      </c>
    </row>
    <row r="13" spans="1:18" ht="13.5" hidden="1" x14ac:dyDescent="0.25">
      <c r="A13" s="191" t="s">
        <v>174</v>
      </c>
      <c r="B13" s="191" t="s">
        <v>195</v>
      </c>
      <c r="C13" s="191"/>
      <c r="D13" s="191" t="s">
        <v>189</v>
      </c>
      <c r="E13" s="191" t="s">
        <v>177</v>
      </c>
      <c r="F13" s="163">
        <v>88597</v>
      </c>
      <c r="G13" s="163">
        <v>885206</v>
      </c>
      <c r="H13" s="191"/>
      <c r="I13" s="191"/>
      <c r="J13" s="191"/>
      <c r="K13" s="191"/>
      <c r="L13" s="163"/>
      <c r="M13" s="163"/>
      <c r="N13" s="192"/>
      <c r="O13" s="153"/>
      <c r="P13" s="52"/>
      <c r="Q13" s="13" t="e">
        <f>VLOOKUP(O13,Page1_1!$H$6:$K$26,3,FALSE)</f>
        <v>#N/A</v>
      </c>
      <c r="R13" s="13" t="e">
        <f>VLOOKUP(O13,Page1_1!$H$6:$K$26,4,FALSE)</f>
        <v>#N/A</v>
      </c>
    </row>
    <row r="14" spans="1:18" ht="13.5" hidden="1" x14ac:dyDescent="0.25">
      <c r="A14" s="191" t="s">
        <v>174</v>
      </c>
      <c r="B14" s="191" t="s">
        <v>196</v>
      </c>
      <c r="C14" s="191"/>
      <c r="D14" s="191" t="s">
        <v>189</v>
      </c>
      <c r="E14" s="191" t="s">
        <v>177</v>
      </c>
      <c r="F14" s="163">
        <v>8815877</v>
      </c>
      <c r="G14" s="163">
        <v>88367</v>
      </c>
      <c r="H14" s="191"/>
      <c r="I14" s="191"/>
      <c r="J14" s="191"/>
      <c r="K14" s="191"/>
      <c r="L14" s="163"/>
      <c r="M14" s="163"/>
      <c r="N14" s="192"/>
      <c r="O14" s="153" t="str">
        <f t="shared" si="1"/>
        <v>Mackay</v>
      </c>
      <c r="P14" s="52" t="str">
        <f t="shared" si="2"/>
        <v>MACKAY</v>
      </c>
      <c r="Q14" s="13" t="e">
        <f>VLOOKUP(O14,Page1_1!$H$6:$K$26,3,FALSE)</f>
        <v>#N/A</v>
      </c>
      <c r="R14" s="13" t="e">
        <f>VLOOKUP(O14,Page1_1!$H$6:$K$26,4,FALSE)</f>
        <v>#N/A</v>
      </c>
    </row>
    <row r="15" spans="1:18" ht="13.5" hidden="1" x14ac:dyDescent="0.25">
      <c r="A15" s="191" t="s">
        <v>174</v>
      </c>
      <c r="B15" s="191" t="s">
        <v>197</v>
      </c>
      <c r="C15" s="191"/>
      <c r="D15" s="191" t="s">
        <v>189</v>
      </c>
      <c r="E15" s="191" t="s">
        <v>177</v>
      </c>
      <c r="F15" s="163">
        <f t="shared" si="0"/>
        <v>88604</v>
      </c>
      <c r="G15" s="163">
        <f>R15</f>
        <v>885211</v>
      </c>
      <c r="H15" s="191"/>
      <c r="I15" s="191"/>
      <c r="J15" s="191"/>
      <c r="K15" s="191"/>
      <c r="L15" s="163"/>
      <c r="M15" s="163"/>
      <c r="N15" s="192"/>
      <c r="O15" s="153" t="str">
        <f t="shared" si="1"/>
        <v>Rockhampton</v>
      </c>
      <c r="P15" s="52" t="str">
        <f t="shared" si="2"/>
        <v>ROCKHAMPTON</v>
      </c>
      <c r="Q15" s="13">
        <f>VLOOKUP(O15,Page1_1!$H$6:$K$26,3,FALSE)</f>
        <v>88604</v>
      </c>
      <c r="R15" s="13">
        <f>VLOOKUP(O15,Page1_1!$H$6:$K$26,4,FALSE)</f>
        <v>885211</v>
      </c>
    </row>
    <row r="16" spans="1:18" ht="13.5" hidden="1" x14ac:dyDescent="0.25">
      <c r="A16" s="191" t="s">
        <v>174</v>
      </c>
      <c r="B16" s="191" t="s">
        <v>198</v>
      </c>
      <c r="C16" s="191"/>
      <c r="D16" s="191" t="s">
        <v>189</v>
      </c>
      <c r="E16" s="191" t="s">
        <v>177</v>
      </c>
      <c r="F16" s="163">
        <f t="shared" si="0"/>
        <v>88507</v>
      </c>
      <c r="G16" s="163">
        <f>R16</f>
        <v>885192</v>
      </c>
      <c r="H16" s="191" t="s">
        <v>192</v>
      </c>
      <c r="I16" s="191"/>
      <c r="J16" s="191" t="s">
        <v>199</v>
      </c>
      <c r="K16" s="191"/>
      <c r="L16" s="163"/>
      <c r="M16" s="163"/>
      <c r="N16" s="192"/>
      <c r="O16" s="153" t="str">
        <f t="shared" si="1"/>
        <v>Springsure</v>
      </c>
      <c r="P16" s="52" t="str">
        <f t="shared" si="2"/>
        <v>SPRINGSURE</v>
      </c>
      <c r="Q16" s="13">
        <f>VLOOKUP(O16,Page1_1!$H$6:$K$26,3,FALSE)</f>
        <v>88507</v>
      </c>
      <c r="R16" s="13">
        <f>VLOOKUP(O16,Page1_1!$H$6:$K$26,4,FALSE)</f>
        <v>885192</v>
      </c>
    </row>
    <row r="17" spans="1:18" ht="13.5" hidden="1" x14ac:dyDescent="0.25">
      <c r="A17" s="191" t="s">
        <v>174</v>
      </c>
      <c r="B17" s="191" t="s">
        <v>200</v>
      </c>
      <c r="C17" s="191"/>
      <c r="D17" s="191" t="s">
        <v>189</v>
      </c>
      <c r="E17" s="191" t="s">
        <v>177</v>
      </c>
      <c r="F17" s="163"/>
      <c r="G17" s="163"/>
      <c r="H17" s="191"/>
      <c r="I17" s="191"/>
      <c r="J17" s="191"/>
      <c r="K17" s="191"/>
      <c r="L17" s="163"/>
      <c r="M17" s="163"/>
      <c r="N17" s="192"/>
      <c r="O17" s="153"/>
      <c r="P17" s="52"/>
    </row>
    <row r="18" spans="1:18" ht="13.5" hidden="1" x14ac:dyDescent="0.25">
      <c r="A18" s="191" t="s">
        <v>174</v>
      </c>
      <c r="B18" s="191" t="s">
        <v>201</v>
      </c>
      <c r="C18" s="191"/>
      <c r="D18" s="191" t="s">
        <v>34</v>
      </c>
      <c r="E18" s="191" t="s">
        <v>177</v>
      </c>
      <c r="F18" s="163"/>
      <c r="G18" s="163"/>
      <c r="H18" s="191"/>
      <c r="I18" s="191"/>
      <c r="J18" s="191"/>
      <c r="K18" s="191"/>
      <c r="L18" s="163"/>
      <c r="M18" s="163"/>
      <c r="N18" s="192"/>
      <c r="O18" s="153"/>
      <c r="P18" s="52"/>
    </row>
    <row r="19" spans="1:18" ht="13.5" hidden="1" x14ac:dyDescent="0.25">
      <c r="A19" s="191" t="s">
        <v>174</v>
      </c>
      <c r="B19" s="191" t="s">
        <v>202</v>
      </c>
      <c r="C19" s="191"/>
      <c r="D19" s="191" t="s">
        <v>34</v>
      </c>
      <c r="E19" s="191" t="s">
        <v>177</v>
      </c>
      <c r="F19" s="163">
        <f t="shared" si="0"/>
        <v>882539</v>
      </c>
      <c r="G19" s="163">
        <f>R19</f>
        <v>885107</v>
      </c>
      <c r="H19" s="191"/>
      <c r="I19" s="191"/>
      <c r="J19" s="191"/>
      <c r="K19" s="191"/>
      <c r="L19" s="163"/>
      <c r="M19" s="163"/>
      <c r="N19" s="192"/>
      <c r="O19" s="153" t="str">
        <f t="shared" si="1"/>
        <v>Hills</v>
      </c>
      <c r="P19" s="52" t="str">
        <f t="shared" si="2"/>
        <v>HILLS</v>
      </c>
      <c r="Q19" s="13">
        <f>VLOOKUP(O19,Page1_1!$H$6:$K$26,3,FALSE)</f>
        <v>882539</v>
      </c>
      <c r="R19" s="13">
        <f>VLOOKUP(O19,Page1_1!$H$6:$K$26,4,FALSE)</f>
        <v>885107</v>
      </c>
    </row>
    <row r="20" spans="1:18" ht="13.5" hidden="1" x14ac:dyDescent="0.25">
      <c r="A20" s="191" t="s">
        <v>174</v>
      </c>
      <c r="B20" s="191" t="s">
        <v>203</v>
      </c>
      <c r="C20" s="191"/>
      <c r="D20" s="191" t="s">
        <v>34</v>
      </c>
      <c r="E20" s="191" t="s">
        <v>177</v>
      </c>
      <c r="F20" s="163">
        <v>8826010</v>
      </c>
      <c r="G20" s="163">
        <v>885683</v>
      </c>
      <c r="H20" s="191"/>
      <c r="I20" s="191"/>
      <c r="J20" s="191"/>
      <c r="K20" s="191"/>
      <c r="L20" s="163"/>
      <c r="M20" s="163"/>
      <c r="N20" s="192"/>
      <c r="O20" s="153"/>
      <c r="P20" s="52"/>
    </row>
    <row r="21" spans="1:18" ht="13.5" hidden="1" x14ac:dyDescent="0.25">
      <c r="A21" s="191" t="s">
        <v>174</v>
      </c>
      <c r="B21" s="191" t="s">
        <v>204</v>
      </c>
      <c r="C21" s="191"/>
      <c r="D21" s="191" t="s">
        <v>34</v>
      </c>
      <c r="E21" s="191" t="s">
        <v>177</v>
      </c>
      <c r="F21" s="163">
        <f t="shared" si="0"/>
        <v>88648</v>
      </c>
      <c r="G21" s="163">
        <f>R21</f>
        <v>885127</v>
      </c>
      <c r="H21" s="191"/>
      <c r="I21" s="191"/>
      <c r="J21" s="191"/>
      <c r="K21" s="191"/>
      <c r="L21" s="163"/>
      <c r="M21" s="163"/>
      <c r="N21" s="192"/>
      <c r="O21" s="153" t="str">
        <f t="shared" si="1"/>
        <v>Beaudesert</v>
      </c>
      <c r="P21" s="52" t="str">
        <f t="shared" si="2"/>
        <v>BEAUDESERT</v>
      </c>
      <c r="Q21" s="13">
        <f>VLOOKUP(O21,Page1_1!$H$6:$K$26,3,FALSE)</f>
        <v>88648</v>
      </c>
      <c r="R21" s="13">
        <f>VLOOKUP(O21,Page1_1!$H$6:$K$26,4,FALSE)</f>
        <v>885127</v>
      </c>
    </row>
    <row r="22" spans="1:18" ht="13.5" hidden="1" x14ac:dyDescent="0.25">
      <c r="A22" s="191" t="s">
        <v>174</v>
      </c>
      <c r="B22" s="191" t="s">
        <v>205</v>
      </c>
      <c r="C22" s="191"/>
      <c r="D22" s="191" t="s">
        <v>34</v>
      </c>
      <c r="E22" s="191" t="s">
        <v>177</v>
      </c>
      <c r="F22" s="163">
        <f t="shared" si="0"/>
        <v>882527</v>
      </c>
      <c r="G22" s="163">
        <f>R22</f>
        <v>885136</v>
      </c>
      <c r="H22" s="191"/>
      <c r="I22" s="191"/>
      <c r="J22" s="191"/>
      <c r="K22" s="191"/>
      <c r="L22" s="163"/>
      <c r="M22" s="163"/>
      <c r="N22" s="192"/>
      <c r="O22" s="153" t="str">
        <f t="shared" si="1"/>
        <v>Benowa</v>
      </c>
      <c r="P22" s="52" t="str">
        <f t="shared" si="2"/>
        <v>BENOWA</v>
      </c>
      <c r="Q22" s="13">
        <f>VLOOKUP(O22,Page1_1!$H$6:$K$26,3,FALSE)</f>
        <v>882527</v>
      </c>
      <c r="R22" s="13">
        <f>VLOOKUP(O22,Page1_1!$H$6:$K$26,4,FALSE)</f>
        <v>885136</v>
      </c>
    </row>
    <row r="23" spans="1:18" ht="13.5" hidden="1" x14ac:dyDescent="0.25">
      <c r="A23" s="191" t="s">
        <v>174</v>
      </c>
      <c r="B23" s="191" t="s">
        <v>206</v>
      </c>
      <c r="C23" s="191"/>
      <c r="D23" s="191" t="s">
        <v>34</v>
      </c>
      <c r="E23" s="191" t="s">
        <v>177</v>
      </c>
      <c r="F23" s="163">
        <f t="shared" si="0"/>
        <v>88575</v>
      </c>
      <c r="G23" s="163"/>
      <c r="H23" s="191"/>
      <c r="I23" s="191"/>
      <c r="J23" s="191"/>
      <c r="K23" s="191"/>
      <c r="L23" s="163"/>
      <c r="M23" s="163"/>
      <c r="N23" s="192"/>
      <c r="O23" s="153" t="str">
        <f t="shared" si="1"/>
        <v>Goodna</v>
      </c>
      <c r="P23" s="52" t="str">
        <f t="shared" si="2"/>
        <v>GOODNA</v>
      </c>
      <c r="Q23" s="13">
        <f>VLOOKUP(O23,Page1_1!$H$6:$K$26,3,FALSE)</f>
        <v>88575</v>
      </c>
      <c r="R23" s="13">
        <f>VLOOKUP(O23,Page1_1!$H$6:$K$26,4,FALSE)</f>
        <v>885064</v>
      </c>
    </row>
    <row r="24" spans="1:18" ht="13.5" hidden="1" x14ac:dyDescent="0.25">
      <c r="A24" s="191" t="s">
        <v>174</v>
      </c>
      <c r="B24" s="191" t="s">
        <v>207</v>
      </c>
      <c r="C24" s="191"/>
      <c r="D24" s="191" t="s">
        <v>34</v>
      </c>
      <c r="E24" s="191" t="s">
        <v>177</v>
      </c>
      <c r="F24" s="163">
        <v>8817524</v>
      </c>
      <c r="G24" s="163">
        <v>882489</v>
      </c>
      <c r="H24" s="191"/>
      <c r="I24" s="191"/>
      <c r="J24" s="191"/>
      <c r="K24" s="191"/>
      <c r="L24" s="163"/>
      <c r="M24" s="163"/>
      <c r="N24" s="192"/>
      <c r="O24" s="153" t="str">
        <f t="shared" si="1"/>
        <v>Bay</v>
      </c>
      <c r="P24" s="52" t="str">
        <f t="shared" si="2"/>
        <v>BAY</v>
      </c>
      <c r="Q24" s="13" t="e">
        <f>VLOOKUP(O24,Page1_1!$H$6:$K$26,3,FALSE)</f>
        <v>#N/A</v>
      </c>
      <c r="R24" s="13" t="e">
        <f>VLOOKUP(O24,Page1_1!$H$6:$K$26,4,FALSE)</f>
        <v>#N/A</v>
      </c>
    </row>
    <row r="25" spans="1:18" ht="13.5" hidden="1" x14ac:dyDescent="0.25">
      <c r="A25" s="191" t="s">
        <v>174</v>
      </c>
      <c r="B25" s="191" t="s">
        <v>208</v>
      </c>
      <c r="C25" s="191"/>
      <c r="D25" s="191" t="s">
        <v>34</v>
      </c>
      <c r="E25" s="191" t="s">
        <v>177</v>
      </c>
      <c r="F25" s="163">
        <f t="shared" si="0"/>
        <v>8817163</v>
      </c>
      <c r="G25" s="163">
        <f>R25</f>
        <v>882358</v>
      </c>
      <c r="H25" s="191"/>
      <c r="I25" s="191"/>
      <c r="J25" s="191"/>
      <c r="K25" s="191"/>
      <c r="L25" s="163"/>
      <c r="M25" s="163"/>
      <c r="N25" s="192"/>
      <c r="O25" s="153" t="str">
        <f t="shared" si="1"/>
        <v>Jimboomba</v>
      </c>
      <c r="P25" s="52" t="str">
        <f t="shared" si="2"/>
        <v>JIMBOOMBA</v>
      </c>
      <c r="Q25" s="13">
        <f>VLOOKUP(O25,Page1_1!$H$6:$K$26,3,FALSE)</f>
        <v>8817163</v>
      </c>
      <c r="R25" s="13">
        <f>VLOOKUP(O25,Page1_1!$H$6:$K$26,4,FALSE)</f>
        <v>882358</v>
      </c>
    </row>
    <row r="26" spans="1:18" ht="13.5" hidden="1" x14ac:dyDescent="0.25">
      <c r="A26" s="191" t="s">
        <v>174</v>
      </c>
      <c r="B26" s="191" t="s">
        <v>209</v>
      </c>
      <c r="C26" s="191"/>
      <c r="D26" s="191" t="s">
        <v>34</v>
      </c>
      <c r="E26" s="191" t="s">
        <v>177</v>
      </c>
      <c r="F26" s="163"/>
      <c r="G26" s="163"/>
      <c r="H26" s="191"/>
      <c r="I26" s="191"/>
      <c r="J26" s="191"/>
      <c r="K26" s="191"/>
      <c r="L26" s="163"/>
      <c r="M26" s="163"/>
      <c r="N26" s="192"/>
      <c r="O26" s="153"/>
      <c r="P26" s="52"/>
    </row>
    <row r="27" spans="1:18" ht="13.5" hidden="1" x14ac:dyDescent="0.25">
      <c r="A27" s="191" t="s">
        <v>174</v>
      </c>
      <c r="B27" s="191" t="s">
        <v>210</v>
      </c>
      <c r="C27" s="191"/>
      <c r="D27" s="191" t="s">
        <v>34</v>
      </c>
      <c r="E27" s="191" t="s">
        <v>177</v>
      </c>
      <c r="F27" s="163"/>
      <c r="G27" s="163"/>
      <c r="H27" s="191"/>
      <c r="I27" s="191"/>
      <c r="J27" s="191"/>
      <c r="K27" s="191"/>
      <c r="L27" s="163"/>
      <c r="M27" s="163"/>
      <c r="N27" s="192"/>
      <c r="O27" s="153"/>
      <c r="P27" s="52"/>
    </row>
    <row r="28" spans="1:18" ht="13.5" hidden="1" x14ac:dyDescent="0.25">
      <c r="A28" s="191" t="s">
        <v>174</v>
      </c>
      <c r="B28" s="191" t="s">
        <v>211</v>
      </c>
      <c r="C28" s="191"/>
      <c r="D28" s="191" t="s">
        <v>212</v>
      </c>
      <c r="E28" s="191" t="s">
        <v>177</v>
      </c>
      <c r="F28" s="163">
        <f t="shared" si="0"/>
        <v>88660</v>
      </c>
      <c r="G28" s="163">
        <f>R28</f>
        <v>885179</v>
      </c>
      <c r="H28" s="191"/>
      <c r="I28" s="191"/>
      <c r="J28" s="191"/>
      <c r="K28" s="191"/>
      <c r="L28" s="163"/>
      <c r="M28" s="163"/>
      <c r="N28" s="192"/>
      <c r="O28" s="153" t="str">
        <f t="shared" si="1"/>
        <v>Warwick</v>
      </c>
      <c r="P28" s="52" t="str">
        <f t="shared" si="2"/>
        <v>WARWICK</v>
      </c>
      <c r="Q28" s="13">
        <f>VLOOKUP(O28,Page1_1!$H$6:$K$26,3,FALSE)</f>
        <v>88660</v>
      </c>
      <c r="R28" s="13">
        <f>VLOOKUP(O28,Page1_1!$H$6:$K$26,4,FALSE)</f>
        <v>885179</v>
      </c>
    </row>
    <row r="29" spans="1:18" ht="16.5" hidden="1" x14ac:dyDescent="0.3">
      <c r="A29" s="2"/>
      <c r="B29" s="2"/>
      <c r="C29" s="2"/>
      <c r="D29" s="2"/>
      <c r="E29" s="2"/>
      <c r="F29" s="2"/>
      <c r="G29" s="2"/>
      <c r="H29" s="2"/>
      <c r="I29" s="2"/>
      <c r="J29" s="2"/>
      <c r="K29" s="2"/>
      <c r="L29" s="2"/>
      <c r="M29" s="2"/>
      <c r="N29" s="35"/>
    </row>
    <row r="30" spans="1:18" ht="16.5" hidden="1" x14ac:dyDescent="0.3">
      <c r="A30"/>
      <c r="B30"/>
      <c r="C30"/>
      <c r="D30"/>
      <c r="E30"/>
      <c r="F30"/>
      <c r="G30"/>
      <c r="J30" s="190">
        <v>0.34484953000000002</v>
      </c>
    </row>
    <row r="31" spans="1:18" ht="12.75" hidden="1" customHeight="1" x14ac:dyDescent="0.3">
      <c r="N31"/>
      <c r="O31"/>
      <c r="P31"/>
      <c r="Q31"/>
    </row>
    <row r="32" spans="1:18" ht="43.5" customHeight="1" x14ac:dyDescent="0.3">
      <c r="N32"/>
      <c r="O32"/>
      <c r="P32"/>
      <c r="Q32"/>
    </row>
    <row r="33" spans="2:17" ht="12.75" customHeight="1" x14ac:dyDescent="0.3">
      <c r="N33"/>
      <c r="O33"/>
      <c r="P33"/>
      <c r="Q33"/>
    </row>
    <row r="34" spans="2:17" ht="12.75" customHeight="1" x14ac:dyDescent="0.3">
      <c r="B34" s="34" t="s">
        <v>213</v>
      </c>
      <c r="C34" s="106"/>
      <c r="D34" s="13" t="s">
        <v>214</v>
      </c>
      <c r="N34"/>
      <c r="O34"/>
      <c r="P34"/>
      <c r="Q34"/>
    </row>
    <row r="35" spans="2:17" ht="12.75" customHeight="1" x14ac:dyDescent="0.3">
      <c r="B35" s="35"/>
      <c r="N35"/>
      <c r="O35"/>
      <c r="P35"/>
      <c r="Q35"/>
    </row>
    <row r="36" spans="2:17" ht="12.75" customHeight="1" x14ac:dyDescent="0.3">
      <c r="B36" s="35" t="s">
        <v>34</v>
      </c>
      <c r="D36" s="17" t="e">
        <f>#REF!</f>
        <v>#REF!</v>
      </c>
      <c r="N36"/>
      <c r="O36"/>
      <c r="P36"/>
      <c r="Q36"/>
    </row>
    <row r="37" spans="2:17" ht="12.75" customHeight="1" x14ac:dyDescent="0.3">
      <c r="B37" s="35" t="s">
        <v>215</v>
      </c>
      <c r="N37"/>
      <c r="O37"/>
      <c r="P37"/>
      <c r="Q37"/>
    </row>
    <row r="38" spans="2:17" ht="12.75" customHeight="1" x14ac:dyDescent="0.3">
      <c r="B38" s="35" t="s">
        <v>216</v>
      </c>
      <c r="N38"/>
      <c r="O38"/>
      <c r="P38"/>
      <c r="Q38"/>
    </row>
    <row r="39" spans="2:17" ht="12.75" customHeight="1" x14ac:dyDescent="0.3">
      <c r="B39" s="35" t="s">
        <v>212</v>
      </c>
      <c r="N39"/>
      <c r="O39"/>
      <c r="P39"/>
      <c r="Q39"/>
    </row>
    <row r="40" spans="2:17" ht="12.75" customHeight="1" x14ac:dyDescent="0.3">
      <c r="B40" s="35" t="s">
        <v>217</v>
      </c>
      <c r="N40"/>
      <c r="O40"/>
      <c r="P40"/>
      <c r="Q40"/>
    </row>
    <row r="41" spans="2:17" ht="12.75" customHeight="1" x14ac:dyDescent="0.3">
      <c r="B41" s="35" t="s">
        <v>218</v>
      </c>
      <c r="N41"/>
      <c r="O41"/>
      <c r="P41"/>
      <c r="Q41"/>
    </row>
    <row r="42" spans="2:17" ht="12.75" customHeight="1" x14ac:dyDescent="0.3">
      <c r="D42" s="13" t="s">
        <v>219</v>
      </c>
      <c r="E42" s="13" t="s">
        <v>220</v>
      </c>
      <c r="N42"/>
      <c r="O42"/>
      <c r="P42"/>
      <c r="Q42"/>
    </row>
    <row r="43" spans="2:17" ht="12.75" customHeight="1" x14ac:dyDescent="0.3">
      <c r="N43"/>
      <c r="O43"/>
      <c r="P43"/>
      <c r="Q43"/>
    </row>
    <row r="44" spans="2:17" ht="34.5" customHeight="1" x14ac:dyDescent="0.3">
      <c r="C44" s="106" t="s">
        <v>221</v>
      </c>
      <c r="D44" s="195" t="s">
        <v>222</v>
      </c>
      <c r="E44" s="195" t="s">
        <v>223</v>
      </c>
      <c r="F44" s="195"/>
      <c r="N44"/>
      <c r="O44"/>
      <c r="P44"/>
      <c r="Q44"/>
    </row>
    <row r="45" spans="2:17" ht="12.75" customHeight="1" x14ac:dyDescent="0.3">
      <c r="B45" s="34" t="s">
        <v>224</v>
      </c>
      <c r="D45" s="17">
        <f>'Forecast &amp; previous data entry'!$E$10</f>
        <v>0</v>
      </c>
      <c r="E45" s="13" t="str">
        <f>SUBSTITUTE('Kindy data entry'!$E$9," ","_")</f>
        <v>Brisbane</v>
      </c>
      <c r="F45" s="17"/>
      <c r="N45"/>
      <c r="O45"/>
      <c r="P45"/>
      <c r="Q45"/>
    </row>
    <row r="46" spans="2:17" ht="12.75" customHeight="1" thickBot="1" x14ac:dyDescent="0.35">
      <c r="B46" s="53"/>
      <c r="C46" s="223"/>
      <c r="D46" s="153"/>
      <c r="N46"/>
      <c r="O46"/>
      <c r="P46"/>
      <c r="Q46"/>
    </row>
    <row r="47" spans="2:17" ht="12.75" customHeight="1" x14ac:dyDescent="0.3">
      <c r="B47" s="222" t="s">
        <v>225</v>
      </c>
      <c r="C47" s="223">
        <v>1010032903</v>
      </c>
      <c r="D47" s="153"/>
      <c r="N47"/>
      <c r="O47"/>
      <c r="P47"/>
      <c r="Q47"/>
    </row>
    <row r="48" spans="2:17" ht="12.75" customHeight="1" x14ac:dyDescent="0.3">
      <c r="B48" s="224" t="s">
        <v>226</v>
      </c>
      <c r="C48" s="223">
        <v>1010058766</v>
      </c>
      <c r="D48" s="153"/>
      <c r="N48"/>
      <c r="O48"/>
      <c r="P48"/>
      <c r="Q48"/>
    </row>
    <row r="49" spans="2:17" ht="12.75" customHeight="1" x14ac:dyDescent="0.3">
      <c r="B49" s="194" t="s">
        <v>227</v>
      </c>
      <c r="C49" s="223">
        <v>1010032929</v>
      </c>
      <c r="D49" s="153"/>
      <c r="N49"/>
      <c r="O49"/>
      <c r="P49"/>
      <c r="Q49"/>
    </row>
    <row r="50" spans="2:17" ht="12.75" customHeight="1" x14ac:dyDescent="0.3">
      <c r="B50" s="225" t="s">
        <v>228</v>
      </c>
      <c r="C50" s="223">
        <v>1010058767</v>
      </c>
      <c r="D50" s="153"/>
      <c r="N50"/>
      <c r="O50"/>
      <c r="P50"/>
      <c r="Q50"/>
    </row>
    <row r="51" spans="2:17" ht="12.75" customHeight="1" x14ac:dyDescent="0.3">
      <c r="B51" s="194" t="s">
        <v>229</v>
      </c>
      <c r="C51" s="226">
        <v>1010032930</v>
      </c>
      <c r="D51" s="153"/>
      <c r="N51"/>
      <c r="O51"/>
      <c r="P51"/>
      <c r="Q51"/>
    </row>
    <row r="52" spans="2:17" ht="12.75" customHeight="1" x14ac:dyDescent="0.3">
      <c r="B52" s="194" t="s">
        <v>230</v>
      </c>
      <c r="C52" s="223">
        <v>1010032931</v>
      </c>
      <c r="D52" s="153"/>
      <c r="N52"/>
      <c r="O52"/>
      <c r="P52"/>
      <c r="Q52"/>
    </row>
    <row r="53" spans="2:17" ht="12.75" customHeight="1" x14ac:dyDescent="0.3">
      <c r="B53" s="194" t="s">
        <v>231</v>
      </c>
      <c r="C53" s="223">
        <v>1010032932</v>
      </c>
      <c r="D53" s="153"/>
      <c r="N53"/>
      <c r="O53"/>
      <c r="P53"/>
      <c r="Q53"/>
    </row>
    <row r="54" spans="2:17" ht="12.75" customHeight="1" x14ac:dyDescent="0.3">
      <c r="B54" s="231" t="s">
        <v>232</v>
      </c>
      <c r="C54" s="223">
        <v>1010032934</v>
      </c>
      <c r="D54" s="153"/>
      <c r="N54"/>
      <c r="O54"/>
      <c r="P54"/>
      <c r="Q54"/>
    </row>
    <row r="55" spans="2:17" ht="12.75" customHeight="1" thickBot="1" x14ac:dyDescent="0.35">
      <c r="B55" s="231" t="s">
        <v>233</v>
      </c>
      <c r="C55" s="223">
        <v>1010033269</v>
      </c>
      <c r="D55" s="153"/>
      <c r="N55"/>
      <c r="O55"/>
      <c r="P55"/>
      <c r="Q55"/>
    </row>
    <row r="56" spans="2:17" ht="12.75" customHeight="1" x14ac:dyDescent="0.3">
      <c r="B56" s="280" t="s">
        <v>175</v>
      </c>
      <c r="C56" s="223">
        <v>1010025206</v>
      </c>
      <c r="D56" s="153"/>
      <c r="N56"/>
      <c r="O56"/>
      <c r="P56"/>
      <c r="Q56"/>
    </row>
    <row r="57" spans="2:17" ht="12.75" customHeight="1" thickBot="1" x14ac:dyDescent="0.35">
      <c r="B57" s="235" t="s">
        <v>234</v>
      </c>
      <c r="C57" s="223">
        <v>1010310273</v>
      </c>
      <c r="D57" s="153"/>
      <c r="N57"/>
      <c r="O57"/>
      <c r="P57"/>
      <c r="Q57"/>
    </row>
    <row r="58" spans="2:17" ht="12.75" customHeight="1" x14ac:dyDescent="0.3">
      <c r="B58" s="222" t="s">
        <v>235</v>
      </c>
      <c r="C58" s="226">
        <v>1010032938</v>
      </c>
      <c r="D58" s="153"/>
      <c r="N58"/>
      <c r="O58"/>
      <c r="P58"/>
      <c r="Q58"/>
    </row>
    <row r="59" spans="2:17" ht="12.75" customHeight="1" x14ac:dyDescent="0.3">
      <c r="B59" s="194" t="s">
        <v>236</v>
      </c>
      <c r="C59" s="223">
        <v>1010032904</v>
      </c>
      <c r="D59" s="153"/>
      <c r="N59"/>
      <c r="O59"/>
      <c r="P59"/>
      <c r="Q59"/>
    </row>
    <row r="60" spans="2:17" ht="12.75" customHeight="1" x14ac:dyDescent="0.25">
      <c r="B60" s="224" t="s">
        <v>237</v>
      </c>
      <c r="C60" s="223">
        <v>1010032939</v>
      </c>
      <c r="D60" s="153"/>
    </row>
    <row r="61" spans="2:17" ht="12.75" customHeight="1" x14ac:dyDescent="0.25">
      <c r="B61" s="194" t="s">
        <v>238</v>
      </c>
      <c r="C61" s="223">
        <v>1010032937</v>
      </c>
      <c r="D61" s="153"/>
    </row>
    <row r="62" spans="2:17" ht="12.75" customHeight="1" thickBot="1" x14ac:dyDescent="0.3">
      <c r="B62" s="194" t="s">
        <v>239</v>
      </c>
      <c r="C62" s="223">
        <v>1010101724</v>
      </c>
      <c r="D62" s="153"/>
    </row>
    <row r="63" spans="2:17" ht="12.75" customHeight="1" x14ac:dyDescent="0.25">
      <c r="B63" s="222" t="s">
        <v>218</v>
      </c>
      <c r="C63" s="226">
        <v>1010069977</v>
      </c>
      <c r="D63" s="153"/>
    </row>
    <row r="64" spans="2:17" ht="12.75" customHeight="1" thickBot="1" x14ac:dyDescent="0.3">
      <c r="B64" s="227"/>
      <c r="C64" s="226"/>
      <c r="D64" s="153"/>
    </row>
    <row r="65" spans="2:4" ht="12.75" customHeight="1" x14ac:dyDescent="0.25">
      <c r="B65" s="224" t="s">
        <v>240</v>
      </c>
      <c r="C65" s="226">
        <v>1010032902</v>
      </c>
      <c r="D65" s="153"/>
    </row>
    <row r="66" spans="2:4" ht="12.75" customHeight="1" x14ac:dyDescent="0.25">
      <c r="B66" s="194" t="s">
        <v>241</v>
      </c>
      <c r="C66" s="226">
        <v>1010032886</v>
      </c>
      <c r="D66" s="153"/>
    </row>
    <row r="67" spans="2:4" ht="12.75" customHeight="1" x14ac:dyDescent="0.25">
      <c r="B67" s="194" t="s">
        <v>242</v>
      </c>
      <c r="C67" s="226">
        <v>1010103140</v>
      </c>
      <c r="D67" s="153"/>
    </row>
    <row r="68" spans="2:4" ht="12.75" customHeight="1" x14ac:dyDescent="0.25">
      <c r="B68" s="228" t="s">
        <v>243</v>
      </c>
      <c r="C68" s="223">
        <v>1010052198</v>
      </c>
      <c r="D68" s="153"/>
    </row>
    <row r="69" spans="2:4" ht="12.75" customHeight="1" x14ac:dyDescent="0.25">
      <c r="B69" s="228" t="s">
        <v>244</v>
      </c>
      <c r="C69" s="223">
        <v>1010204244</v>
      </c>
      <c r="D69" s="153"/>
    </row>
    <row r="70" spans="2:4" ht="12.75" customHeight="1" x14ac:dyDescent="0.25">
      <c r="B70" s="194" t="s">
        <v>194</v>
      </c>
      <c r="C70" s="223">
        <v>1010032900</v>
      </c>
      <c r="D70" s="153"/>
    </row>
    <row r="71" spans="2:4" ht="12.75" customHeight="1" x14ac:dyDescent="0.25">
      <c r="B71" s="228" t="s">
        <v>195</v>
      </c>
      <c r="C71" s="223">
        <v>1010032889</v>
      </c>
      <c r="D71" s="153"/>
    </row>
    <row r="72" spans="2:4" ht="12.75" customHeight="1" x14ac:dyDescent="0.25">
      <c r="B72" s="228" t="s">
        <v>245</v>
      </c>
      <c r="C72" s="223">
        <v>1010032905</v>
      </c>
      <c r="D72" s="153"/>
    </row>
    <row r="73" spans="2:4" ht="12.75" customHeight="1" x14ac:dyDescent="0.25">
      <c r="B73" s="228" t="s">
        <v>246</v>
      </c>
      <c r="C73" s="223">
        <v>1010318799</v>
      </c>
      <c r="D73" s="153"/>
    </row>
    <row r="74" spans="2:4" ht="12.75" customHeight="1" thickBot="1" x14ac:dyDescent="0.25">
      <c r="B74" s="229" t="s">
        <v>247</v>
      </c>
      <c r="C74" s="223">
        <v>1010258571</v>
      </c>
    </row>
    <row r="75" spans="2:4" ht="12.75" customHeight="1" thickBot="1" x14ac:dyDescent="0.25">
      <c r="B75" s="149"/>
      <c r="C75" s="230"/>
    </row>
    <row r="76" spans="2:4" ht="12.75" customHeight="1" x14ac:dyDescent="0.2">
      <c r="B76" s="194" t="s">
        <v>248</v>
      </c>
      <c r="C76" s="226">
        <v>1010321465</v>
      </c>
    </row>
    <row r="77" spans="2:4" ht="12.75" customHeight="1" x14ac:dyDescent="0.2">
      <c r="B77" s="231" t="s">
        <v>249</v>
      </c>
      <c r="C77" s="223">
        <v>1010321462</v>
      </c>
    </row>
    <row r="82" spans="2:4" ht="12.75" customHeight="1" thickBot="1" x14ac:dyDescent="0.25"/>
    <row r="83" spans="2:4" ht="12.75" customHeight="1" thickBot="1" x14ac:dyDescent="0.25">
      <c r="C83" s="151"/>
      <c r="D83" s="151"/>
    </row>
    <row r="84" spans="2:4" ht="12.75" customHeight="1" thickBot="1" x14ac:dyDescent="0.25">
      <c r="B84" s="151"/>
      <c r="C84" s="151"/>
    </row>
    <row r="85" spans="2:4" ht="12.75" customHeight="1" thickBot="1" x14ac:dyDescent="0.25">
      <c r="B85" s="151"/>
      <c r="C85" s="151"/>
    </row>
    <row r="86" spans="2:4" ht="12.75" customHeight="1" thickBot="1" x14ac:dyDescent="0.25">
      <c r="B86" s="151"/>
      <c r="C86" s="151"/>
      <c r="D86" s="151"/>
    </row>
    <row r="87" spans="2:4" ht="12.75" customHeight="1" thickBot="1" x14ac:dyDescent="0.25">
      <c r="B87" s="151"/>
      <c r="C87" s="151"/>
      <c r="D87" s="151"/>
    </row>
    <row r="88" spans="2:4" ht="12.75" customHeight="1" thickBot="1" x14ac:dyDescent="0.25">
      <c r="B88" s="151"/>
      <c r="C88" s="151"/>
      <c r="D88" s="151"/>
    </row>
    <row r="89" spans="2:4" ht="12.75" customHeight="1" thickBot="1" x14ac:dyDescent="0.25">
      <c r="B89" s="151"/>
      <c r="C89" s="151"/>
    </row>
    <row r="90" spans="2:4" ht="12.75" customHeight="1" thickBot="1" x14ac:dyDescent="0.25">
      <c r="B90" s="151"/>
    </row>
  </sheetData>
  <sheetProtection algorithmName="SHA-512" hashValue="t34qRM4P3d8UwyOXfSo3nraHNqjJaNWNF1yGWx0pHDI3pCQxa5SZh+hWWoRkBODpznZShfmwTprjMGymF0eYtA==" saltValue="unCfLiYcdl58trZOM5YsgA==" spinCount="100000" sheet="1" objects="1" scenarios="1"/>
  <sortState xmlns:xlrd2="http://schemas.microsoft.com/office/spreadsheetml/2017/richdata2" ref="E66:F74">
    <sortCondition ref="E66:E74"/>
  </sortState>
  <conditionalFormatting sqref="D63:D64">
    <cfRule type="duplicateValues" dxfId="30" priority="614"/>
  </conditionalFormatting>
  <conditionalFormatting sqref="E63:E74">
    <cfRule type="duplicateValues" dxfId="29" priority="615"/>
  </conditionalFormatting>
  <conditionalFormatting sqref="D66">
    <cfRule type="duplicateValues" dxfId="28" priority="21"/>
  </conditionalFormatting>
  <conditionalFormatting sqref="D60">
    <cfRule type="duplicateValues" dxfId="27" priority="19"/>
  </conditionalFormatting>
  <conditionalFormatting sqref="E60">
    <cfRule type="duplicateValues" dxfId="26" priority="18"/>
  </conditionalFormatting>
  <conditionalFormatting sqref="D65 D46:D59 D67:D70 D62 D73">
    <cfRule type="duplicateValues" dxfId="25" priority="616"/>
  </conditionalFormatting>
  <conditionalFormatting sqref="E62 E46:E59">
    <cfRule type="duplicateValues" dxfId="24" priority="621"/>
  </conditionalFormatting>
  <conditionalFormatting sqref="D61">
    <cfRule type="duplicateValues" dxfId="23" priority="16"/>
  </conditionalFormatting>
  <conditionalFormatting sqref="E61">
    <cfRule type="duplicateValues" dxfId="22" priority="17"/>
  </conditionalFormatting>
  <conditionalFormatting sqref="D71:D72">
    <cfRule type="duplicateValues" dxfId="21" priority="13"/>
  </conditionalFormatting>
  <conditionalFormatting sqref="C46">
    <cfRule type="duplicateValues" dxfId="20" priority="9"/>
  </conditionalFormatting>
  <conditionalFormatting sqref="C71">
    <cfRule type="duplicateValues" dxfId="19" priority="7"/>
  </conditionalFormatting>
  <conditionalFormatting sqref="C54:C55">
    <cfRule type="duplicateValues" dxfId="18" priority="6"/>
  </conditionalFormatting>
  <conditionalFormatting sqref="C72">
    <cfRule type="duplicateValues" dxfId="17" priority="5"/>
  </conditionalFormatting>
  <conditionalFormatting sqref="C74 C47:C53 C76:C77 C58:C70">
    <cfRule type="duplicateValues" dxfId="16" priority="8"/>
  </conditionalFormatting>
  <conditionalFormatting sqref="C73">
    <cfRule type="duplicateValues" dxfId="15" priority="4"/>
  </conditionalFormatting>
  <conditionalFormatting sqref="C56">
    <cfRule type="duplicateValues" dxfId="14" priority="3"/>
  </conditionalFormatting>
  <conditionalFormatting sqref="C57">
    <cfRule type="duplicateValues" dxfId="13" priority="2"/>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K27"/>
  <sheetViews>
    <sheetView workbookViewId="0">
      <selection activeCell="F22" sqref="F22"/>
    </sheetView>
  </sheetViews>
  <sheetFormatPr defaultColWidth="9.140625" defaultRowHeight="12.75" customHeight="1" x14ac:dyDescent="0.2"/>
  <cols>
    <col min="1" max="1" width="18.140625" style="13" bestFit="1" customWidth="1"/>
    <col min="2" max="2" width="13.5703125" style="13" bestFit="1" customWidth="1"/>
    <col min="3" max="3" width="12.42578125" style="13" bestFit="1" customWidth="1"/>
    <col min="4" max="4" width="26.140625" style="13" bestFit="1" customWidth="1"/>
    <col min="5" max="5" width="10.140625" style="13" bestFit="1" customWidth="1"/>
    <col min="6" max="6" width="52.42578125" style="13" bestFit="1" customWidth="1"/>
    <col min="7" max="7" width="9.140625" style="13"/>
    <col min="8" max="8" width="15.85546875" style="13" customWidth="1"/>
    <col min="9" max="9" width="14" style="13" customWidth="1"/>
    <col min="10" max="16384" width="9.140625" style="13"/>
  </cols>
  <sheetData>
    <row r="1" spans="1:11" ht="21.75" customHeight="1" x14ac:dyDescent="0.2">
      <c r="A1" s="398" t="s">
        <v>250</v>
      </c>
      <c r="B1" s="399"/>
      <c r="C1" s="399"/>
      <c r="D1" s="399"/>
      <c r="E1" s="399"/>
      <c r="F1" s="399"/>
    </row>
    <row r="2" spans="1:11" x14ac:dyDescent="0.2">
      <c r="A2" s="400" t="s">
        <v>251</v>
      </c>
      <c r="B2" s="399"/>
      <c r="C2" s="399"/>
      <c r="D2" s="399"/>
      <c r="E2" s="399"/>
      <c r="F2" s="399"/>
    </row>
    <row r="3" spans="1:11" x14ac:dyDescent="0.2">
      <c r="A3" s="286"/>
    </row>
    <row r="4" spans="1:11" ht="13.5" thickBot="1" x14ac:dyDescent="0.25">
      <c r="A4" s="286"/>
      <c r="C4" s="13">
        <f>SUBTOTAL(2,C6:C26)</f>
        <v>21</v>
      </c>
    </row>
    <row r="5" spans="1:11" ht="13.5" thickBot="1" x14ac:dyDescent="0.25">
      <c r="A5" s="14" t="s">
        <v>252</v>
      </c>
      <c r="B5" s="14" t="s">
        <v>165</v>
      </c>
      <c r="C5" s="14" t="s">
        <v>166</v>
      </c>
      <c r="D5" s="14" t="s">
        <v>163</v>
      </c>
      <c r="E5" s="14" t="s">
        <v>253</v>
      </c>
      <c r="F5" s="14" t="s">
        <v>162</v>
      </c>
      <c r="H5" s="13" t="s">
        <v>254</v>
      </c>
      <c r="I5" s="13" t="s">
        <v>254</v>
      </c>
      <c r="J5" s="14" t="s">
        <v>165</v>
      </c>
      <c r="K5" s="14" t="s">
        <v>166</v>
      </c>
    </row>
    <row r="6" spans="1:11" ht="14.25" thickBot="1" x14ac:dyDescent="0.3">
      <c r="A6" s="151" t="s">
        <v>255</v>
      </c>
      <c r="B6" s="152">
        <v>88507</v>
      </c>
      <c r="C6" s="152">
        <v>885192</v>
      </c>
      <c r="D6" s="151" t="s">
        <v>189</v>
      </c>
      <c r="E6" s="151" t="s">
        <v>27</v>
      </c>
      <c r="F6" s="151" t="s">
        <v>256</v>
      </c>
      <c r="H6" s="153" t="str">
        <f>MID(SUBSTITUTE(F6," ","^",LEN(F6)-LEN(SUBSTITUTE(F6," ",""))),FIND("^",SUBSTITUTE(F6," ","^",LEN(F6)-LEN(SUBSTITUTE(F6," ",""))))+1,256)</f>
        <v>SPRINGSURE</v>
      </c>
      <c r="I6" s="13" t="str">
        <f>VLOOKUP($H6,'Kindergaten list'!$P$3:$P$28,1,FALSE)</f>
        <v>SPRINGSURE</v>
      </c>
      <c r="J6" s="162">
        <f>B6</f>
        <v>88507</v>
      </c>
      <c r="K6" s="162">
        <f>C6</f>
        <v>885192</v>
      </c>
    </row>
    <row r="7" spans="1:11" ht="14.25" thickBot="1" x14ac:dyDescent="0.3">
      <c r="A7" s="151" t="s">
        <v>255</v>
      </c>
      <c r="B7" s="152">
        <v>88508</v>
      </c>
      <c r="C7" s="152">
        <v>882463</v>
      </c>
      <c r="D7" s="151" t="s">
        <v>176</v>
      </c>
      <c r="E7" s="151" t="s">
        <v>27</v>
      </c>
      <c r="F7" s="151" t="s">
        <v>182</v>
      </c>
      <c r="H7" s="153" t="str">
        <f t="shared" ref="H7:H26" si="0">MID(SUBSTITUTE(F7," ","^",LEN(F7)-LEN(SUBSTITUTE(F7," ",""))),FIND("^",SUBSTITUTE(F7," ","^",LEN(F7)-LEN(SUBSTITUTE(F7," ",""))))+1,256)</f>
        <v>ISLAND</v>
      </c>
      <c r="I7" s="13" t="e">
        <f>VLOOKUP($H7,'Kindergaten list'!$P$3:$P$28,1,FALSE)</f>
        <v>#N/A</v>
      </c>
      <c r="J7" s="162">
        <f t="shared" ref="J7:J26" si="1">B7</f>
        <v>88508</v>
      </c>
      <c r="K7" s="162">
        <f t="shared" ref="K7:K26" si="2">C7</f>
        <v>882463</v>
      </c>
    </row>
    <row r="8" spans="1:11" ht="14.25" thickBot="1" x14ac:dyDescent="0.3">
      <c r="A8" s="151" t="s">
        <v>255</v>
      </c>
      <c r="B8" s="152">
        <v>88575</v>
      </c>
      <c r="C8" s="152">
        <v>885064</v>
      </c>
      <c r="D8" s="151" t="s">
        <v>257</v>
      </c>
      <c r="E8" s="151" t="s">
        <v>27</v>
      </c>
      <c r="F8" s="151" t="s">
        <v>258</v>
      </c>
      <c r="H8" s="153" t="str">
        <f t="shared" si="0"/>
        <v>GOODNA</v>
      </c>
      <c r="I8" s="13" t="str">
        <f>VLOOKUP($H8,'Kindergaten list'!$P$3:$P$28,1,FALSE)</f>
        <v>GOODNA</v>
      </c>
      <c r="J8" s="162">
        <f t="shared" si="1"/>
        <v>88575</v>
      </c>
      <c r="K8" s="162">
        <f t="shared" si="2"/>
        <v>885064</v>
      </c>
    </row>
    <row r="9" spans="1:11" ht="14.25" thickBot="1" x14ac:dyDescent="0.3">
      <c r="A9" s="151" t="s">
        <v>255</v>
      </c>
      <c r="B9" s="152">
        <v>88586</v>
      </c>
      <c r="C9" s="152">
        <v>5515</v>
      </c>
      <c r="D9" s="151" t="s">
        <v>176</v>
      </c>
      <c r="E9" s="151" t="s">
        <v>27</v>
      </c>
      <c r="F9" s="151" t="s">
        <v>175</v>
      </c>
      <c r="H9" s="153" t="str">
        <f t="shared" si="0"/>
        <v>SILKWOOD</v>
      </c>
      <c r="I9" s="13" t="str">
        <f>VLOOKUP($H9,'Kindergaten list'!$P$3:$P$28,1,FALSE)</f>
        <v>SILKWOOD</v>
      </c>
      <c r="J9" s="162">
        <f t="shared" si="1"/>
        <v>88586</v>
      </c>
      <c r="K9" s="162">
        <f t="shared" si="2"/>
        <v>5515</v>
      </c>
    </row>
    <row r="10" spans="1:11" ht="14.25" thickBot="1" x14ac:dyDescent="0.3">
      <c r="A10" s="151" t="s">
        <v>255</v>
      </c>
      <c r="B10" s="152">
        <v>88595</v>
      </c>
      <c r="C10" s="152">
        <v>885204</v>
      </c>
      <c r="D10" s="151" t="s">
        <v>189</v>
      </c>
      <c r="E10" s="151" t="s">
        <v>27</v>
      </c>
      <c r="F10" s="151" t="s">
        <v>259</v>
      </c>
      <c r="H10" s="153" t="str">
        <f t="shared" si="0"/>
        <v>BARCALDINE</v>
      </c>
      <c r="I10" s="13" t="str">
        <f>VLOOKUP($H10,'Kindergaten list'!$P$3:$P$28,1,FALSE)</f>
        <v>BARCALDINE</v>
      </c>
      <c r="J10" s="162">
        <f t="shared" si="1"/>
        <v>88595</v>
      </c>
      <c r="K10" s="162">
        <f t="shared" si="2"/>
        <v>885204</v>
      </c>
    </row>
    <row r="11" spans="1:11" ht="14.25" thickBot="1" x14ac:dyDescent="0.3">
      <c r="A11" s="151" t="s">
        <v>255</v>
      </c>
      <c r="B11" s="152">
        <v>88596</v>
      </c>
      <c r="C11" s="152">
        <v>885205</v>
      </c>
      <c r="D11" s="151" t="s">
        <v>189</v>
      </c>
      <c r="E11" s="151" t="s">
        <v>27</v>
      </c>
      <c r="F11" s="151" t="s">
        <v>260</v>
      </c>
      <c r="H11" s="153" t="str">
        <f t="shared" si="0"/>
        <v>BILOELA</v>
      </c>
      <c r="I11" s="13" t="e">
        <f>VLOOKUP($H11,'Kindergaten list'!$P$3:$P$28,1,FALSE)</f>
        <v>#N/A</v>
      </c>
      <c r="J11" s="162">
        <f t="shared" si="1"/>
        <v>88596</v>
      </c>
      <c r="K11" s="162">
        <f t="shared" si="2"/>
        <v>885205</v>
      </c>
    </row>
    <row r="12" spans="1:11" ht="14.25" thickBot="1" x14ac:dyDescent="0.3">
      <c r="A12" s="151" t="s">
        <v>255</v>
      </c>
      <c r="B12" s="152">
        <v>88597</v>
      </c>
      <c r="C12" s="152">
        <v>885206</v>
      </c>
      <c r="D12" s="151" t="s">
        <v>189</v>
      </c>
      <c r="E12" s="151" t="s">
        <v>27</v>
      </c>
      <c r="F12" s="151" t="s">
        <v>261</v>
      </c>
      <c r="H12" s="153" t="str">
        <f t="shared" si="0"/>
        <v>BLACKALL</v>
      </c>
      <c r="I12" s="13" t="e">
        <f>VLOOKUP($H12,'Kindergaten list'!$P$3:$P$28,1,FALSE)</f>
        <v>#N/A</v>
      </c>
      <c r="J12" s="162">
        <f t="shared" si="1"/>
        <v>88597</v>
      </c>
      <c r="K12" s="162">
        <f t="shared" si="2"/>
        <v>885206</v>
      </c>
    </row>
    <row r="13" spans="1:11" ht="14.25" thickBot="1" x14ac:dyDescent="0.3">
      <c r="A13" s="151" t="s">
        <v>255</v>
      </c>
      <c r="B13" s="152">
        <v>88604</v>
      </c>
      <c r="C13" s="152">
        <v>885211</v>
      </c>
      <c r="D13" s="151" t="s">
        <v>189</v>
      </c>
      <c r="E13" s="151" t="s">
        <v>27</v>
      </c>
      <c r="F13" s="151" t="s">
        <v>262</v>
      </c>
      <c r="H13" s="153" t="str">
        <f t="shared" si="0"/>
        <v>ROCKHAMPTON</v>
      </c>
      <c r="I13" s="13" t="str">
        <f>VLOOKUP($H13,'Kindergaten list'!$P$3:$P$28,1,FALSE)</f>
        <v>ROCKHAMPTON</v>
      </c>
      <c r="J13" s="162">
        <f t="shared" si="1"/>
        <v>88604</v>
      </c>
      <c r="K13" s="162">
        <f t="shared" si="2"/>
        <v>885211</v>
      </c>
    </row>
    <row r="14" spans="1:11" ht="14.25" thickBot="1" x14ac:dyDescent="0.3">
      <c r="A14" s="151" t="s">
        <v>255</v>
      </c>
      <c r="B14" s="152">
        <v>88605</v>
      </c>
      <c r="C14" s="152">
        <v>9999</v>
      </c>
      <c r="D14" s="151" t="s">
        <v>263</v>
      </c>
      <c r="E14" s="151" t="s">
        <v>27</v>
      </c>
      <c r="F14" s="151" t="s">
        <v>264</v>
      </c>
      <c r="H14" s="153" t="str">
        <f t="shared" si="0"/>
        <v>WARD</v>
      </c>
      <c r="I14" s="13" t="e">
        <f>VLOOKUP($H14,'Kindergaten list'!$P$3:$P$28,1,FALSE)</f>
        <v>#N/A</v>
      </c>
      <c r="J14" s="162">
        <f t="shared" si="1"/>
        <v>88605</v>
      </c>
      <c r="K14" s="162">
        <f t="shared" si="2"/>
        <v>9999</v>
      </c>
    </row>
    <row r="15" spans="1:11" ht="14.25" thickBot="1" x14ac:dyDescent="0.3">
      <c r="A15" s="151" t="s">
        <v>255</v>
      </c>
      <c r="B15" s="152">
        <v>88648</v>
      </c>
      <c r="C15" s="152">
        <v>885127</v>
      </c>
      <c r="D15" s="151" t="s">
        <v>257</v>
      </c>
      <c r="E15" s="151" t="s">
        <v>27</v>
      </c>
      <c r="F15" s="151" t="s">
        <v>231</v>
      </c>
      <c r="H15" s="153" t="str">
        <f t="shared" si="0"/>
        <v>BEAUDESERT</v>
      </c>
      <c r="I15" s="13" t="str">
        <f>VLOOKUP($H15,'Kindergaten list'!$P$3:$P$28,1,FALSE)</f>
        <v>BEAUDESERT</v>
      </c>
      <c r="J15" s="162">
        <f t="shared" si="1"/>
        <v>88648</v>
      </c>
      <c r="K15" s="162">
        <f t="shared" si="2"/>
        <v>885127</v>
      </c>
    </row>
    <row r="16" spans="1:11" ht="14.25" thickBot="1" x14ac:dyDescent="0.3">
      <c r="A16" s="151" t="s">
        <v>255</v>
      </c>
      <c r="B16" s="152">
        <v>88660</v>
      </c>
      <c r="C16" s="152">
        <v>885179</v>
      </c>
      <c r="D16" s="151" t="s">
        <v>257</v>
      </c>
      <c r="E16" s="151" t="s">
        <v>27</v>
      </c>
      <c r="F16" s="151" t="s">
        <v>249</v>
      </c>
      <c r="H16" s="153" t="str">
        <f t="shared" si="0"/>
        <v>WARWICK</v>
      </c>
      <c r="I16" s="13" t="str">
        <f>VLOOKUP($H16,'Kindergaten list'!$P$3:$P$28,1,FALSE)</f>
        <v>WARWICK</v>
      </c>
      <c r="J16" s="162">
        <f t="shared" si="1"/>
        <v>88660</v>
      </c>
      <c r="K16" s="162">
        <f t="shared" si="2"/>
        <v>885179</v>
      </c>
    </row>
    <row r="17" spans="1:11" ht="14.25" thickBot="1" x14ac:dyDescent="0.3">
      <c r="A17" s="151" t="s">
        <v>255</v>
      </c>
      <c r="B17" s="152">
        <v>882527</v>
      </c>
      <c r="C17" s="152">
        <v>885136</v>
      </c>
      <c r="D17" s="151" t="s">
        <v>257</v>
      </c>
      <c r="E17" s="151" t="s">
        <v>27</v>
      </c>
      <c r="F17" s="151" t="s">
        <v>230</v>
      </c>
      <c r="H17" s="153" t="str">
        <f t="shared" si="0"/>
        <v>BENOWA</v>
      </c>
      <c r="I17" s="13" t="str">
        <f>VLOOKUP($H17,'Kindergaten list'!$P$3:$P$28,1,FALSE)</f>
        <v>BENOWA</v>
      </c>
      <c r="J17" s="162">
        <f t="shared" si="1"/>
        <v>882527</v>
      </c>
      <c r="K17" s="162">
        <f t="shared" si="2"/>
        <v>885136</v>
      </c>
    </row>
    <row r="18" spans="1:11" ht="14.25" thickBot="1" x14ac:dyDescent="0.3">
      <c r="A18" s="151" t="s">
        <v>255</v>
      </c>
      <c r="B18" s="152">
        <v>882529</v>
      </c>
      <c r="C18" s="152">
        <v>885331</v>
      </c>
      <c r="D18" s="151" t="s">
        <v>263</v>
      </c>
      <c r="E18" s="151" t="s">
        <v>27</v>
      </c>
      <c r="F18" s="151" t="s">
        <v>265</v>
      </c>
      <c r="H18" s="153" t="str">
        <f t="shared" si="0"/>
        <v>KIRWAN</v>
      </c>
      <c r="I18" s="13" t="e">
        <f>VLOOKUP($H18,'Kindergaten list'!$P$3:$P$28,1,FALSE)</f>
        <v>#N/A</v>
      </c>
      <c r="J18" s="162">
        <f t="shared" si="1"/>
        <v>882529</v>
      </c>
      <c r="K18" s="162">
        <f t="shared" si="2"/>
        <v>885331</v>
      </c>
    </row>
    <row r="19" spans="1:11" ht="14.25" thickBot="1" x14ac:dyDescent="0.3">
      <c r="A19" s="151" t="s">
        <v>255</v>
      </c>
      <c r="B19" s="152">
        <v>882539</v>
      </c>
      <c r="C19" s="152">
        <v>885107</v>
      </c>
      <c r="D19" s="151" t="s">
        <v>257</v>
      </c>
      <c r="E19" s="151" t="s">
        <v>27</v>
      </c>
      <c r="F19" s="151" t="s">
        <v>227</v>
      </c>
      <c r="H19" s="153" t="str">
        <f t="shared" si="0"/>
        <v>HILLS</v>
      </c>
      <c r="I19" s="13" t="str">
        <f>VLOOKUP($H19,'Kindergaten list'!$P$3:$P$28,1,FALSE)</f>
        <v>HILLS</v>
      </c>
      <c r="J19" s="162">
        <f t="shared" si="1"/>
        <v>882539</v>
      </c>
      <c r="K19" s="162">
        <f t="shared" si="2"/>
        <v>885107</v>
      </c>
    </row>
    <row r="20" spans="1:11" ht="14.25" thickBot="1" x14ac:dyDescent="0.3">
      <c r="A20" s="151" t="s">
        <v>255</v>
      </c>
      <c r="B20" s="152">
        <v>885353</v>
      </c>
      <c r="C20" s="152">
        <v>885250</v>
      </c>
      <c r="D20" s="151" t="s">
        <v>263</v>
      </c>
      <c r="E20" s="151" t="s">
        <v>27</v>
      </c>
      <c r="F20" s="151" t="s">
        <v>266</v>
      </c>
      <c r="H20" s="153" t="str">
        <f t="shared" si="0"/>
        <v>ISA</v>
      </c>
      <c r="I20" s="13" t="str">
        <f>VLOOKUP($H20,'Kindergaten list'!$P$3:$P$28,1,FALSE)</f>
        <v>ISA</v>
      </c>
      <c r="J20" s="162">
        <f t="shared" si="1"/>
        <v>885353</v>
      </c>
      <c r="K20" s="162">
        <f t="shared" si="2"/>
        <v>885250</v>
      </c>
    </row>
    <row r="21" spans="1:11" ht="14.25" thickBot="1" x14ac:dyDescent="0.3">
      <c r="A21" s="151" t="s">
        <v>255</v>
      </c>
      <c r="B21" s="152">
        <v>8813492</v>
      </c>
      <c r="C21" s="152">
        <v>885222</v>
      </c>
      <c r="D21" s="151" t="s">
        <v>263</v>
      </c>
      <c r="E21" s="151" t="s">
        <v>27</v>
      </c>
      <c r="F21" s="151" t="s">
        <v>236</v>
      </c>
      <c r="H21" s="153" t="str">
        <f t="shared" si="0"/>
        <v>DEERAGUN</v>
      </c>
      <c r="I21" s="13" t="str">
        <f>VLOOKUP($H21,'Kindergaten list'!$P$3:$P$28,1,FALSE)</f>
        <v>DEERAGUN</v>
      </c>
      <c r="J21" s="162">
        <f t="shared" si="1"/>
        <v>8813492</v>
      </c>
      <c r="K21" s="162">
        <f t="shared" si="2"/>
        <v>885222</v>
      </c>
    </row>
    <row r="22" spans="1:11" ht="14.25" thickBot="1" x14ac:dyDescent="0.3">
      <c r="A22" s="151" t="s">
        <v>255</v>
      </c>
      <c r="B22" s="152">
        <v>8815877</v>
      </c>
      <c r="C22" s="152">
        <v>88367</v>
      </c>
      <c r="D22" s="151" t="s">
        <v>189</v>
      </c>
      <c r="E22" s="151" t="s">
        <v>27</v>
      </c>
      <c r="F22" s="151" t="s">
        <v>267</v>
      </c>
      <c r="H22" s="153" t="str">
        <f t="shared" si="0"/>
        <v>PLEASANT</v>
      </c>
      <c r="I22" s="13" t="e">
        <f>VLOOKUP($H22,'Kindergaten list'!$P$3:$P$28,1,FALSE)</f>
        <v>#N/A</v>
      </c>
      <c r="J22" s="162">
        <f t="shared" si="1"/>
        <v>8815877</v>
      </c>
      <c r="K22" s="162">
        <f t="shared" si="2"/>
        <v>88367</v>
      </c>
    </row>
    <row r="23" spans="1:11" ht="14.25" thickBot="1" x14ac:dyDescent="0.3">
      <c r="A23" s="151" t="s">
        <v>255</v>
      </c>
      <c r="B23" s="152">
        <v>8817163</v>
      </c>
      <c r="C23" s="152">
        <v>882358</v>
      </c>
      <c r="D23" s="151" t="s">
        <v>257</v>
      </c>
      <c r="E23" s="151" t="s">
        <v>27</v>
      </c>
      <c r="F23" s="151" t="s">
        <v>268</v>
      </c>
      <c r="H23" s="153" t="str">
        <f t="shared" si="0"/>
        <v>JIMBOOMBA</v>
      </c>
      <c r="I23" s="13" t="str">
        <f>VLOOKUP($H23,'Kindergaten list'!$P$3:$P$28,1,FALSE)</f>
        <v>JIMBOOMBA</v>
      </c>
      <c r="J23" s="162">
        <f t="shared" si="1"/>
        <v>8817163</v>
      </c>
      <c r="K23" s="162">
        <f t="shared" si="2"/>
        <v>882358</v>
      </c>
    </row>
    <row r="24" spans="1:11" ht="14.25" thickBot="1" x14ac:dyDescent="0.3">
      <c r="A24" s="151" t="s">
        <v>255</v>
      </c>
      <c r="B24" s="152">
        <v>8817524</v>
      </c>
      <c r="C24" s="152">
        <v>882489</v>
      </c>
      <c r="D24" s="151" t="s">
        <v>257</v>
      </c>
      <c r="E24" s="151" t="s">
        <v>27</v>
      </c>
      <c r="F24" s="151" t="s">
        <v>269</v>
      </c>
      <c r="H24" s="153" t="str">
        <f t="shared" si="0"/>
        <v>WATERS</v>
      </c>
      <c r="I24" s="13" t="e">
        <f>VLOOKUP($H24,'Kindergaten list'!$P$3:$P$28,1,FALSE)</f>
        <v>#N/A</v>
      </c>
      <c r="J24" s="162">
        <f t="shared" si="1"/>
        <v>8817524</v>
      </c>
      <c r="K24" s="162">
        <f t="shared" si="2"/>
        <v>882489</v>
      </c>
    </row>
    <row r="25" spans="1:11" ht="14.25" thickBot="1" x14ac:dyDescent="0.3">
      <c r="A25" s="151" t="s">
        <v>255</v>
      </c>
      <c r="B25" s="152">
        <v>8826010</v>
      </c>
      <c r="C25" s="152">
        <v>885683</v>
      </c>
      <c r="D25" s="151" t="s">
        <v>257</v>
      </c>
      <c r="E25" s="151" t="s">
        <v>27</v>
      </c>
      <c r="F25" s="151" t="s">
        <v>228</v>
      </c>
      <c r="H25" s="153" t="str">
        <f t="shared" si="0"/>
        <v>HILL</v>
      </c>
      <c r="I25" s="13" t="e">
        <f>VLOOKUP($H25,'Kindergaten list'!$P$3:$P$28,1,FALSE)</f>
        <v>#N/A</v>
      </c>
      <c r="J25" s="162">
        <f t="shared" si="1"/>
        <v>8826010</v>
      </c>
      <c r="K25" s="162">
        <f t="shared" si="2"/>
        <v>885683</v>
      </c>
    </row>
    <row r="26" spans="1:11" ht="14.25" thickBot="1" x14ac:dyDescent="0.3">
      <c r="A26" s="151" t="s">
        <v>255</v>
      </c>
      <c r="B26" s="152">
        <v>8828618</v>
      </c>
      <c r="C26" s="152">
        <v>886138</v>
      </c>
      <c r="D26" s="151" t="s">
        <v>263</v>
      </c>
      <c r="E26" s="151" t="s">
        <v>27</v>
      </c>
      <c r="F26" s="151" t="s">
        <v>237</v>
      </c>
      <c r="H26" s="153" t="str">
        <f t="shared" si="0"/>
        <v>BURDELL</v>
      </c>
      <c r="I26" s="13" t="str">
        <f>VLOOKUP($H26,'Kindergaten list'!$P$3:$P$28,1,FALSE)</f>
        <v>BURDELL</v>
      </c>
      <c r="J26" s="162">
        <f t="shared" si="1"/>
        <v>8828618</v>
      </c>
      <c r="K26" s="162">
        <f t="shared" si="2"/>
        <v>886138</v>
      </c>
    </row>
    <row r="27" spans="1:11" ht="16.5" x14ac:dyDescent="0.2">
      <c r="A27" s="401">
        <v>41545</v>
      </c>
      <c r="B27" s="399"/>
      <c r="C27" s="402" t="s">
        <v>270</v>
      </c>
      <c r="D27" s="399"/>
      <c r="E27" s="403">
        <v>0.66862268000000002</v>
      </c>
      <c r="F27" s="399"/>
    </row>
  </sheetData>
  <sheetProtection algorithmName="SHA-512" hashValue="IvPMvhbo+rrWHCSSN9QwVLtzwr0KE1e0IFXBR5UxBD8hMfh7vQeBpP7mEQ5mvoyYslvv3xjCjpll8kBrzDZXvg==" saltValue="gcZuNWXFGsNeBnc/eNTbaA==" spinCount="100000" sheet="1" objects="1" scenarios="1"/>
  <autoFilter ref="A5:I27" xr:uid="{00000000-0009-0000-0000-00000A000000}"/>
  <mergeCells count="5">
    <mergeCell ref="A1:F1"/>
    <mergeCell ref="A2:F2"/>
    <mergeCell ref="A27:B27"/>
    <mergeCell ref="C27:D27"/>
    <mergeCell ref="E27:F27"/>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CB58"/>
  <sheetViews>
    <sheetView zoomScaleNormal="100" workbookViewId="0">
      <selection activeCell="M40" sqref="M40"/>
    </sheetView>
  </sheetViews>
  <sheetFormatPr defaultRowHeight="16.5" x14ac:dyDescent="0.3"/>
  <cols>
    <col min="1" max="1" width="1.42578125" customWidth="1"/>
    <col min="2" max="2" width="21.140625" customWidth="1"/>
    <col min="3" max="3" width="4" customWidth="1"/>
    <col min="4" max="4" width="7.85546875" customWidth="1"/>
    <col min="5" max="5" width="8.42578125" customWidth="1"/>
    <col min="6" max="6" width="6.28515625" customWidth="1"/>
    <col min="7" max="7" width="8.28515625" customWidth="1"/>
    <col min="8" max="8" width="1.42578125" customWidth="1"/>
    <col min="9" max="9" width="4.28515625" customWidth="1"/>
    <col min="10" max="11" width="7.85546875" customWidth="1"/>
    <col min="12" max="12" width="7" customWidth="1"/>
    <col min="13" max="13" width="6.85546875" customWidth="1"/>
    <col min="14" max="14" width="5" customWidth="1"/>
    <col min="15" max="15" width="11" customWidth="1"/>
    <col min="16" max="16" width="1.140625" customWidth="1"/>
    <col min="17" max="17" width="7.5703125" customWidth="1"/>
    <col min="18" max="18" width="6.85546875" customWidth="1"/>
    <col min="19" max="19" width="7" customWidth="1"/>
    <col min="20" max="20" width="1.42578125" customWidth="1"/>
    <col min="21" max="21" width="4.140625" customWidth="1"/>
    <col min="22" max="22" width="7.7109375" customWidth="1"/>
    <col min="23" max="23" width="8.85546875" customWidth="1"/>
    <col min="24" max="24" width="7" customWidth="1"/>
    <col min="25" max="25" width="5.7109375" customWidth="1"/>
    <col min="26" max="26" width="1.28515625" customWidth="1"/>
    <col min="27" max="27" width="4.140625" customWidth="1"/>
    <col min="28" max="28" width="7.5703125" customWidth="1"/>
    <col min="29" max="29" width="7.42578125" customWidth="1"/>
    <col min="30" max="30" width="8" customWidth="1"/>
    <col min="31" max="31" width="5.7109375" customWidth="1"/>
    <col min="32" max="32" width="1.140625" customWidth="1"/>
    <col min="33" max="33" width="4.140625" customWidth="1"/>
    <col min="34" max="35" width="8" customWidth="1"/>
    <col min="36" max="36" width="7.28515625" customWidth="1"/>
    <col min="37" max="37" width="5.140625" customWidth="1"/>
    <col min="38" max="38" width="1.42578125" customWidth="1"/>
    <col min="39" max="39" width="4.140625" customWidth="1"/>
    <col min="40" max="40" width="7.5703125" customWidth="1"/>
    <col min="41" max="41" width="8" customWidth="1"/>
    <col min="42" max="42" width="7.7109375" customWidth="1"/>
    <col min="43" max="43" width="5.28515625" customWidth="1"/>
    <col min="44" max="44" width="1.42578125" customWidth="1"/>
    <col min="45" max="45" width="4.140625" customWidth="1"/>
    <col min="46" max="46" width="8.42578125" customWidth="1"/>
    <col min="47" max="47" width="7.28515625" customWidth="1"/>
    <col min="48" max="48" width="7.140625" customWidth="1"/>
    <col min="49" max="49" width="5.5703125" customWidth="1"/>
    <col min="50" max="50" width="1.42578125" customWidth="1"/>
    <col min="51" max="53" width="4.140625" customWidth="1"/>
    <col min="54" max="54" width="4.42578125" customWidth="1"/>
    <col min="55" max="55" width="20.85546875" customWidth="1"/>
    <col min="56" max="61" width="20.7109375" customWidth="1"/>
  </cols>
  <sheetData>
    <row r="1" spans="1:80" ht="6.75" customHeight="1" x14ac:dyDescent="0.3">
      <c r="A1" s="78"/>
      <c r="B1" s="79"/>
      <c r="C1" s="79"/>
      <c r="D1" s="79"/>
      <c r="E1" s="79"/>
      <c r="F1" s="79"/>
      <c r="G1" s="79"/>
      <c r="H1" s="79"/>
      <c r="I1" s="79"/>
      <c r="J1" s="79"/>
      <c r="K1" s="79"/>
      <c r="L1" s="79"/>
      <c r="M1" s="79"/>
      <c r="N1" s="79"/>
      <c r="O1" s="79"/>
      <c r="P1" s="80"/>
    </row>
    <row r="2" spans="1:80" ht="30" x14ac:dyDescent="0.4">
      <c r="A2" s="83"/>
      <c r="B2" s="405" t="s">
        <v>271</v>
      </c>
      <c r="C2" s="405"/>
      <c r="D2" s="405"/>
      <c r="E2" s="405"/>
      <c r="F2" s="405"/>
      <c r="G2" s="405"/>
      <c r="H2" s="405"/>
      <c r="I2" s="405"/>
      <c r="J2" s="405"/>
      <c r="K2" s="405"/>
      <c r="L2" s="405"/>
      <c r="M2" s="405"/>
      <c r="N2" s="94">
        <v>1</v>
      </c>
      <c r="O2" s="112">
        <v>2013</v>
      </c>
      <c r="P2" s="84"/>
    </row>
    <row r="3" spans="1:80" ht="7.5" customHeight="1" thickBot="1" x14ac:dyDescent="0.35">
      <c r="A3" s="83"/>
      <c r="P3" s="84"/>
    </row>
    <row r="4" spans="1:80" ht="18.75" customHeight="1" x14ac:dyDescent="0.3">
      <c r="A4" s="83"/>
      <c r="B4" s="406" t="s">
        <v>139</v>
      </c>
      <c r="C4" s="407"/>
      <c r="D4" s="407"/>
      <c r="E4" s="407"/>
      <c r="F4" s="407"/>
      <c r="G4" s="407"/>
      <c r="H4" s="407"/>
      <c r="I4" s="407"/>
      <c r="J4" s="407"/>
      <c r="K4" s="407"/>
      <c r="L4" s="407"/>
      <c r="M4" s="407"/>
      <c r="N4" s="407"/>
      <c r="O4" s="407"/>
      <c r="P4" s="113"/>
    </row>
    <row r="5" spans="1:80" ht="6" customHeight="1" x14ac:dyDescent="0.3">
      <c r="A5" s="83"/>
      <c r="B5" s="95"/>
      <c r="C5" s="96"/>
      <c r="D5" s="96"/>
      <c r="E5" s="96"/>
      <c r="F5" s="96"/>
      <c r="G5" s="96"/>
      <c r="H5" s="96"/>
      <c r="I5" s="96"/>
      <c r="J5" s="96"/>
      <c r="K5" s="96"/>
      <c r="L5" s="96"/>
      <c r="M5" s="96"/>
      <c r="N5" s="96"/>
      <c r="O5" s="96"/>
      <c r="P5" s="113"/>
    </row>
    <row r="6" spans="1:80" ht="18.75" customHeight="1" thickBot="1" x14ac:dyDescent="0.35">
      <c r="A6" s="83"/>
      <c r="B6" s="345" t="s">
        <v>272</v>
      </c>
      <c r="C6" s="346"/>
      <c r="D6" s="346"/>
      <c r="E6" s="346"/>
      <c r="F6" s="346"/>
      <c r="G6" s="346"/>
      <c r="H6" s="346"/>
      <c r="I6" s="346"/>
      <c r="J6" s="346"/>
      <c r="K6" s="346"/>
      <c r="L6" s="346"/>
      <c r="M6" s="346"/>
      <c r="N6" s="346"/>
      <c r="O6" s="346"/>
      <c r="P6" s="114"/>
    </row>
    <row r="7" spans="1:80" ht="6" customHeight="1" x14ac:dyDescent="0.3">
      <c r="A7" s="83"/>
      <c r="P7" s="84"/>
    </row>
    <row r="8" spans="1:80" ht="25.5" x14ac:dyDescent="0.3">
      <c r="A8" s="115"/>
      <c r="B8" s="61" t="str">
        <f>"Step 1 - Enter forecast enrolments for Term "&amp;N2&amp;", "&amp;P2</f>
        <v xml:space="preserve">Step 1 - Enter forecast enrolments for Term 1, </v>
      </c>
      <c r="C8" s="61"/>
      <c r="D8" s="61"/>
      <c r="E8" s="61"/>
      <c r="F8" s="61"/>
      <c r="G8" s="61"/>
      <c r="H8" s="61"/>
      <c r="P8" s="84"/>
    </row>
    <row r="9" spans="1:80" ht="6.75" customHeight="1" x14ac:dyDescent="0.3">
      <c r="A9" s="115"/>
      <c r="B9" s="61"/>
      <c r="C9" s="61"/>
      <c r="D9" s="61"/>
      <c r="E9" s="61"/>
      <c r="F9" s="61"/>
      <c r="G9" s="61"/>
      <c r="H9" s="61"/>
      <c r="P9" s="84"/>
    </row>
    <row r="10" spans="1:80" ht="25.5" x14ac:dyDescent="0.3">
      <c r="A10" s="115"/>
      <c r="B10" s="383" t="s">
        <v>35</v>
      </c>
      <c r="C10" s="383"/>
      <c r="D10" s="383"/>
      <c r="E10" s="383"/>
      <c r="F10" s="383"/>
      <c r="G10" s="383"/>
      <c r="H10" s="383"/>
      <c r="I10" s="383"/>
      <c r="J10" s="383"/>
      <c r="K10" s="383"/>
      <c r="L10" s="383"/>
      <c r="M10" s="383"/>
      <c r="N10" s="383"/>
      <c r="O10" s="383"/>
      <c r="P10" s="84"/>
    </row>
    <row r="11" spans="1:80" ht="7.5" customHeight="1" x14ac:dyDescent="0.3">
      <c r="A11" s="115"/>
      <c r="B11" s="61"/>
      <c r="C11" s="61"/>
      <c r="D11" s="61"/>
      <c r="E11" s="61"/>
      <c r="F11" s="61"/>
      <c r="G11" s="61"/>
      <c r="H11" s="61"/>
      <c r="P11" s="84"/>
    </row>
    <row r="12" spans="1:80" ht="24" customHeight="1" x14ac:dyDescent="0.3">
      <c r="A12" s="115"/>
      <c r="B12" t="s">
        <v>140</v>
      </c>
      <c r="E12" s="384"/>
      <c r="F12" s="384"/>
      <c r="G12" s="384"/>
      <c r="H12" s="384"/>
      <c r="I12" s="384"/>
      <c r="J12" s="384"/>
      <c r="P12" s="84"/>
    </row>
    <row r="13" spans="1:80" ht="7.5" customHeight="1" x14ac:dyDescent="0.3">
      <c r="A13" s="115"/>
      <c r="P13" s="84"/>
    </row>
    <row r="14" spans="1:80" x14ac:dyDescent="0.3">
      <c r="A14" s="115"/>
      <c r="B14" s="39" t="s">
        <v>37</v>
      </c>
      <c r="D14" s="110" t="s">
        <v>38</v>
      </c>
      <c r="E14" s="318" t="str">
        <f>'Criteria Sheet'!E27</f>
        <v>29 Jan, 2013</v>
      </c>
      <c r="F14" s="318"/>
      <c r="I14" s="110" t="s">
        <v>39</v>
      </c>
      <c r="J14" s="318" t="str">
        <f>'Criteria Sheet'!F27</f>
        <v>28 Mar, 2013</v>
      </c>
      <c r="K14" s="318"/>
      <c r="P14" s="84"/>
    </row>
    <row r="15" spans="1:80" ht="6.75" customHeight="1" x14ac:dyDescent="0.3">
      <c r="A15" s="115"/>
      <c r="B15" s="67"/>
      <c r="C15" s="67"/>
      <c r="D15" s="67"/>
      <c r="E15" s="67"/>
      <c r="F15" s="67"/>
      <c r="G15" s="67"/>
      <c r="H15" s="67"/>
      <c r="P15" s="84"/>
    </row>
    <row r="16" spans="1:80" s="62" customFormat="1" ht="48.75" customHeight="1" x14ac:dyDescent="0.3">
      <c r="A16" s="116"/>
      <c r="B16" s="104" t="s">
        <v>41</v>
      </c>
      <c r="C16" s="333"/>
      <c r="D16" s="333"/>
      <c r="E16" s="333"/>
      <c r="F16" s="333"/>
      <c r="G16" s="333"/>
      <c r="H16" s="91"/>
      <c r="I16"/>
      <c r="J16"/>
      <c r="K16"/>
      <c r="L16"/>
      <c r="M16"/>
      <c r="N16"/>
      <c r="O16"/>
      <c r="P16" s="84"/>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row>
    <row r="17" spans="1:80" s="62" customFormat="1" ht="18.75" customHeight="1" x14ac:dyDescent="0.3">
      <c r="A17" s="90"/>
      <c r="B17" s="105" t="s">
        <v>26</v>
      </c>
      <c r="C17" s="306" t="str">
        <f>IF(ISNA(VLOOKUP(C16,'Kindergaten list'!$B$46:$C$74,2,FALSE)),"",(VLOOKUP(C16,'Kindergaten list'!$B$46:$C$74,2,FALSE)))</f>
        <v/>
      </c>
      <c r="D17" s="307"/>
      <c r="E17" s="307"/>
      <c r="F17" s="307"/>
      <c r="G17" s="308"/>
      <c r="H17" s="91"/>
      <c r="I17"/>
      <c r="J17"/>
      <c r="K17"/>
      <c r="L17"/>
      <c r="M17"/>
      <c r="N17"/>
      <c r="O17"/>
      <c r="P17" s="84"/>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row>
    <row r="18" spans="1:80" ht="9.75" customHeight="1" x14ac:dyDescent="0.3">
      <c r="A18" s="83"/>
      <c r="B18" s="67"/>
      <c r="C18" s="67"/>
      <c r="D18" s="67"/>
      <c r="E18" s="67"/>
      <c r="F18" s="67"/>
      <c r="G18" s="67"/>
      <c r="H18" s="67"/>
      <c r="P18" s="84"/>
    </row>
    <row r="19" spans="1:80" x14ac:dyDescent="0.3">
      <c r="A19" s="83"/>
      <c r="B19" s="75" t="s">
        <v>62</v>
      </c>
      <c r="C19" s="420"/>
      <c r="D19" s="421"/>
      <c r="E19" s="421"/>
      <c r="F19" s="421"/>
      <c r="G19" s="422"/>
      <c r="H19" s="68"/>
      <c r="P19" s="84"/>
    </row>
    <row r="20" spans="1:80" x14ac:dyDescent="0.3">
      <c r="A20" s="83"/>
      <c r="B20" s="281" t="s">
        <v>141</v>
      </c>
      <c r="C20" s="414"/>
      <c r="D20" s="415"/>
      <c r="E20" s="415"/>
      <c r="F20" s="415"/>
      <c r="G20" s="416"/>
      <c r="H20" s="68"/>
      <c r="P20" s="84"/>
    </row>
    <row r="21" spans="1:80" ht="25.5" x14ac:dyDescent="0.3">
      <c r="A21" s="83"/>
      <c r="B21" s="92" t="s">
        <v>142</v>
      </c>
      <c r="C21" s="417"/>
      <c r="D21" s="418"/>
      <c r="E21" s="418"/>
      <c r="F21" s="418"/>
      <c r="G21" s="419"/>
      <c r="H21" s="69"/>
      <c r="P21" s="84"/>
    </row>
    <row r="22" spans="1:80" ht="25.5" x14ac:dyDescent="0.3">
      <c r="A22" s="83"/>
      <c r="B22" s="281" t="s">
        <v>143</v>
      </c>
      <c r="C22" s="414"/>
      <c r="D22" s="415"/>
      <c r="E22" s="415"/>
      <c r="F22" s="415"/>
      <c r="G22" s="416"/>
      <c r="H22" s="68"/>
      <c r="P22" s="84"/>
    </row>
    <row r="23" spans="1:80" ht="8.25" customHeight="1" thickBot="1" x14ac:dyDescent="0.35">
      <c r="A23" s="85"/>
      <c r="B23" s="86"/>
      <c r="C23" s="86"/>
      <c r="D23" s="86"/>
      <c r="E23" s="86"/>
      <c r="F23" s="86"/>
      <c r="G23" s="86"/>
      <c r="H23" s="86"/>
      <c r="I23" s="86"/>
      <c r="J23" s="86"/>
      <c r="K23" s="86"/>
      <c r="L23" s="86"/>
      <c r="M23" s="86"/>
      <c r="N23" s="86"/>
      <c r="O23" s="86"/>
      <c r="P23" s="87"/>
    </row>
    <row r="24" spans="1:80" ht="6.75" customHeight="1" x14ac:dyDescent="0.3">
      <c r="A24" s="78"/>
      <c r="P24" s="80"/>
    </row>
    <row r="25" spans="1:80" ht="7.5" customHeight="1" thickBot="1" x14ac:dyDescent="0.35">
      <c r="A25" s="85"/>
      <c r="P25" s="87"/>
      <c r="AZ25" s="282"/>
      <c r="BA25" s="282"/>
      <c r="BB25" s="282"/>
    </row>
    <row r="26" spans="1:80" ht="8.25" customHeight="1" x14ac:dyDescent="0.3">
      <c r="A26" s="78"/>
      <c r="B26" s="79"/>
      <c r="C26" s="79"/>
      <c r="D26" s="79"/>
      <c r="E26" s="79"/>
      <c r="F26" s="79"/>
      <c r="G26" s="79"/>
      <c r="H26" s="79"/>
      <c r="I26" s="79"/>
      <c r="J26" s="79"/>
      <c r="K26" s="79"/>
      <c r="L26" s="79"/>
      <c r="M26" s="79"/>
      <c r="N26" s="79"/>
      <c r="O26" s="79"/>
      <c r="P26" s="80"/>
    </row>
    <row r="27" spans="1:80" ht="25.5" x14ac:dyDescent="0.3">
      <c r="A27" s="83"/>
      <c r="B27" s="109" t="s">
        <v>144</v>
      </c>
      <c r="P27" s="84"/>
    </row>
    <row r="28" spans="1:80" ht="5.25" customHeight="1" x14ac:dyDescent="0.3">
      <c r="A28" s="83"/>
      <c r="B28" s="109"/>
      <c r="C28" s="109"/>
      <c r="D28" s="109"/>
      <c r="E28" s="109"/>
      <c r="F28" s="109"/>
      <c r="G28" s="109"/>
      <c r="H28" s="109"/>
      <c r="J28" s="42"/>
      <c r="N28" s="109"/>
      <c r="P28" s="84"/>
      <c r="T28" s="109"/>
      <c r="Z28" s="109"/>
      <c r="AF28" s="109"/>
      <c r="AL28" s="109"/>
    </row>
    <row r="29" spans="1:80" ht="52.5" customHeight="1" x14ac:dyDescent="0.3">
      <c r="A29" s="83"/>
      <c r="B29" s="404" t="str">
        <f>"Provide details for previous term ie for Term "&amp;'Criteria Sheet'!H71&amp;", "&amp;"Semester "&amp;'Criteria Sheet'!H70&amp;"- "&amp;'Criteria Sheet'!H69</f>
        <v>Provide details for previous term ie for Term 4, Semester 2- 2022</v>
      </c>
      <c r="C29" s="404"/>
      <c r="D29" s="404"/>
      <c r="E29" s="404"/>
      <c r="F29" s="404"/>
      <c r="G29" s="404"/>
      <c r="H29" s="404"/>
      <c r="I29" s="404"/>
      <c r="J29" s="404"/>
      <c r="K29" s="404"/>
      <c r="N29" s="109"/>
      <c r="P29" s="84"/>
      <c r="T29" s="109"/>
      <c r="Z29" s="109"/>
      <c r="AF29" s="109"/>
      <c r="AL29" s="109"/>
    </row>
    <row r="30" spans="1:80" ht="6" customHeight="1" x14ac:dyDescent="0.3">
      <c r="A30" s="83"/>
      <c r="I30" s="282"/>
      <c r="J30" s="282"/>
      <c r="K30" s="282"/>
      <c r="L30" s="282"/>
      <c r="M30" s="282"/>
      <c r="O30" s="282"/>
      <c r="P30" s="111"/>
      <c r="Q30" s="282"/>
      <c r="R30" s="282"/>
      <c r="S30" s="282"/>
      <c r="U30" s="282"/>
      <c r="V30" s="282"/>
      <c r="W30" s="282"/>
      <c r="X30" s="282"/>
      <c r="Y30" s="282"/>
      <c r="AA30" s="282"/>
      <c r="AB30" s="282"/>
      <c r="AC30" s="282"/>
      <c r="AD30" s="282"/>
      <c r="AE30" s="282"/>
      <c r="AG30" s="282"/>
      <c r="AH30" s="282"/>
      <c r="AI30" s="282"/>
      <c r="AJ30" s="282"/>
      <c r="AK30" s="282"/>
      <c r="AM30" s="282"/>
      <c r="AN30" s="282"/>
      <c r="AO30" s="282"/>
      <c r="AP30" s="282"/>
      <c r="AQ30" s="282"/>
      <c r="AR30" s="282"/>
      <c r="AS30" s="282"/>
      <c r="AT30" s="282"/>
      <c r="AU30" s="282"/>
      <c r="AV30" s="282"/>
    </row>
    <row r="31" spans="1:80" x14ac:dyDescent="0.3">
      <c r="A31" s="83"/>
      <c r="B31" s="39" t="s">
        <v>37</v>
      </c>
      <c r="D31" s="110" t="s">
        <v>38</v>
      </c>
      <c r="E31" s="318" t="str">
        <f>'Criteria Sheet'!E26</f>
        <v xml:space="preserve">8 Oct, 2012 </v>
      </c>
      <c r="F31" s="318"/>
      <c r="I31" s="110" t="s">
        <v>39</v>
      </c>
      <c r="J31" s="318" t="str">
        <f>'Criteria Sheet'!F26</f>
        <v>7 Dec, 2012</v>
      </c>
      <c r="K31" s="318"/>
      <c r="P31" s="84"/>
    </row>
    <row r="32" spans="1:80" ht="6.75" customHeight="1" x14ac:dyDescent="0.3">
      <c r="A32" s="83"/>
      <c r="B32" s="67"/>
      <c r="C32" s="67"/>
      <c r="D32" s="67"/>
      <c r="E32" s="67"/>
      <c r="F32" s="67"/>
      <c r="G32" s="67"/>
      <c r="H32" s="67"/>
      <c r="P32" s="84"/>
    </row>
    <row r="33" spans="1:80" s="49" customFormat="1" ht="42" customHeight="1" x14ac:dyDescent="0.3">
      <c r="A33" s="81"/>
      <c r="B33" s="74" t="s">
        <v>145</v>
      </c>
      <c r="C33" s="378" t="str">
        <f>IF(ISBLANK(C16),"",C16)</f>
        <v/>
      </c>
      <c r="D33" s="378"/>
      <c r="E33" s="378"/>
      <c r="F33" s="378"/>
      <c r="G33" s="378"/>
      <c r="H33" s="82"/>
      <c r="I33"/>
      <c r="J33"/>
      <c r="K33"/>
      <c r="L33"/>
      <c r="M33"/>
      <c r="N33"/>
      <c r="O33"/>
      <c r="P33" s="84"/>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row>
    <row r="34" spans="1:80" x14ac:dyDescent="0.3">
      <c r="A34" s="83"/>
      <c r="B34" s="70" t="s">
        <v>43</v>
      </c>
      <c r="C34" s="414"/>
      <c r="D34" s="415"/>
      <c r="E34" s="415"/>
      <c r="F34" s="415"/>
      <c r="G34" s="416"/>
      <c r="H34" s="82"/>
      <c r="P34" s="84"/>
    </row>
    <row r="35" spans="1:80" ht="51" customHeight="1" x14ac:dyDescent="0.3">
      <c r="A35" s="83"/>
      <c r="B35" s="63" t="str">
        <f>"Total number of weeks the kindergarten operated between "&amp;E31&amp;" and "&amp;  J31</f>
        <v>Total number of weeks the kindergarten operated between 8 Oct, 2012  and 7 Dec, 2012</v>
      </c>
      <c r="C35" s="414"/>
      <c r="D35" s="415"/>
      <c r="E35" s="415"/>
      <c r="F35" s="415"/>
      <c r="G35" s="416"/>
      <c r="H35" s="82"/>
      <c r="P35" s="84"/>
    </row>
    <row r="36" spans="1:80" ht="63.75" x14ac:dyDescent="0.3">
      <c r="A36" s="83"/>
      <c r="B36" s="63" t="str">
        <f>"Confirm the No. of Health Care Card Holders which had a valid HCC during the period of "&amp;$E$31&amp;" and "&amp;$J$31</f>
        <v>Confirm the No. of Health Care Card Holders which had a valid HCC during the period of 8 Oct, 2012  and 7 Dec, 2012</v>
      </c>
      <c r="C36" s="414"/>
      <c r="D36" s="415"/>
      <c r="E36" s="415"/>
      <c r="F36" s="415"/>
      <c r="G36" s="416"/>
      <c r="H36" s="82"/>
      <c r="P36" s="84"/>
    </row>
    <row r="37" spans="1:80" ht="25.5" x14ac:dyDescent="0.3">
      <c r="A37" s="83"/>
      <c r="B37" s="70" t="s">
        <v>273</v>
      </c>
      <c r="C37" s="414"/>
      <c r="D37" s="415"/>
      <c r="E37" s="415"/>
      <c r="F37" s="415"/>
      <c r="G37" s="416"/>
      <c r="H37" s="82"/>
      <c r="P37" s="84"/>
    </row>
    <row r="38" spans="1:80" ht="25.5" x14ac:dyDescent="0.3">
      <c r="A38" s="83"/>
      <c r="B38" s="281" t="s">
        <v>274</v>
      </c>
      <c r="C38" s="414"/>
      <c r="D38" s="415"/>
      <c r="E38" s="415"/>
      <c r="F38" s="415"/>
      <c r="G38" s="416"/>
      <c r="H38" s="82"/>
      <c r="P38" s="84"/>
    </row>
    <row r="39" spans="1:80" ht="45.75" customHeight="1" x14ac:dyDescent="0.3">
      <c r="A39" s="83"/>
      <c r="B39" s="281" t="str">
        <f>"Were there any students NOT enrolled for the full term from "&amp;E31&amp;" to "&amp; J31</f>
        <v>Were there any students NOT enrolled for the full term from 8 Oct, 2012  to 7 Dec, 2012</v>
      </c>
      <c r="C39" s="326"/>
      <c r="D39" s="327"/>
      <c r="E39" s="327"/>
      <c r="F39" s="327"/>
      <c r="G39" s="328"/>
      <c r="H39" s="98"/>
      <c r="P39" s="84"/>
    </row>
    <row r="40" spans="1:80" ht="29.25" customHeight="1" x14ac:dyDescent="0.3">
      <c r="A40" s="83"/>
      <c r="B40" s="64"/>
      <c r="C40" s="379" t="str">
        <f>"Enter the number of students not enrolled for the full "&amp;C35&amp;" week term in the following Blue box"</f>
        <v>Enter the number of students not enrolled for the full  week term in the following Blue box</v>
      </c>
      <c r="D40" s="380"/>
      <c r="E40" s="380"/>
      <c r="F40" s="380"/>
      <c r="G40" s="381"/>
      <c r="H40" s="98"/>
      <c r="P40" s="84"/>
    </row>
    <row r="41" spans="1:80" x14ac:dyDescent="0.3">
      <c r="A41" s="83"/>
      <c r="B41" s="66"/>
      <c r="C41" s="187"/>
      <c r="D41" s="411" t="str">
        <f>IF(AND(C39="No",C41&gt;0),"Confirm FTE enrolments","")</f>
        <v/>
      </c>
      <c r="E41" s="412"/>
      <c r="F41" s="412"/>
      <c r="G41" s="413"/>
      <c r="H41" s="285"/>
      <c r="P41" s="84"/>
    </row>
    <row r="42" spans="1:80" s="49" customFormat="1" ht="30.75" customHeight="1" x14ac:dyDescent="0.3">
      <c r="A42" s="81"/>
      <c r="B42" s="71"/>
      <c r="C42" s="74"/>
      <c r="D42" s="99" t="s">
        <v>148</v>
      </c>
      <c r="E42" s="99" t="s">
        <v>149</v>
      </c>
      <c r="F42" s="100" t="s">
        <v>150</v>
      </c>
      <c r="G42" s="100" t="s">
        <v>55</v>
      </c>
      <c r="H42" s="82"/>
      <c r="I42"/>
      <c r="J42"/>
      <c r="K42"/>
      <c r="L42"/>
      <c r="M42"/>
      <c r="N42"/>
      <c r="O42"/>
      <c r="P42" s="84"/>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row>
    <row r="43" spans="1:80" x14ac:dyDescent="0.3">
      <c r="A43" s="83"/>
      <c r="B43" s="66" t="str">
        <f>IF(OR($C$41&gt;=1,$I$41&gt;=1,$O$41&gt;=1,$U$41&gt;=1,$AA$41&gt;=1,$AG$41&gt;=1,$AM$41&gt;=1,$AS$41&gt;=1),"Student No.1","")</f>
        <v/>
      </c>
      <c r="C43" s="97" t="str">
        <f>IF(C$41&gt;=1,1,"")</f>
        <v/>
      </c>
      <c r="D43" s="131"/>
      <c r="E43" s="131"/>
      <c r="F43" s="132"/>
      <c r="G43" s="117" t="str">
        <f>IF(ISERROR(F43/$C$35),"",F43/$C$35)</f>
        <v/>
      </c>
      <c r="H43" s="285"/>
      <c r="P43" s="84"/>
    </row>
    <row r="44" spans="1:80" x14ac:dyDescent="0.3">
      <c r="A44" s="83"/>
      <c r="B44" s="66" t="str">
        <f>IF(OR($C$41&gt;=2,$I$41&gt;=2,$O$41&gt;=2,$U$41&gt;=2,$AA$41&gt;=2,$AG$41&gt;=2,$AM$41&gt;=2,$AS$41&gt;=2),"Student No.2","")</f>
        <v/>
      </c>
      <c r="C44" s="97" t="str">
        <f>IF(C$41&gt;=2,2,"")</f>
        <v/>
      </c>
      <c r="D44" s="131"/>
      <c r="E44" s="133"/>
      <c r="F44" s="134"/>
      <c r="G44" s="117" t="str">
        <f t="shared" ref="G44:G52" si="0">IF(ISERROR(F44/$C$35),"",F44/$C$35)</f>
        <v/>
      </c>
      <c r="H44" s="285"/>
      <c r="P44" s="84"/>
    </row>
    <row r="45" spans="1:80" x14ac:dyDescent="0.3">
      <c r="A45" s="83"/>
      <c r="B45" s="66" t="str">
        <f>IF(OR($C$41&gt;=3,$I$41&gt;=3,$O$41&gt;=3,$U$41&gt;=3,$AA$41&gt;=3,$AG$41&gt;=3,$AM$41&gt;=3,$AS$41&gt;=3),"Student No.3","")</f>
        <v/>
      </c>
      <c r="C45" s="97" t="str">
        <f>IF(C$41&gt;=3,3,"")</f>
        <v/>
      </c>
      <c r="D45" s="133"/>
      <c r="E45" s="133"/>
      <c r="F45" s="134"/>
      <c r="G45" s="117" t="str">
        <f t="shared" si="0"/>
        <v/>
      </c>
      <c r="H45" s="285"/>
      <c r="P45" s="84"/>
    </row>
    <row r="46" spans="1:80" x14ac:dyDescent="0.3">
      <c r="A46" s="83"/>
      <c r="B46" s="66" t="str">
        <f>IF(OR($C$41&gt;=4,$I$41&gt;=4,$O$41&gt;=4,$U$41&gt;=4,$AA$41&gt;=4,$AG$41&gt;=4,$AM$41&gt;=4,$AS$41&gt;=4),"Student No.4","")</f>
        <v/>
      </c>
      <c r="C46" s="97" t="str">
        <f>IF(C$41&gt;=4,4,"")</f>
        <v/>
      </c>
      <c r="D46" s="133"/>
      <c r="E46" s="133"/>
      <c r="F46" s="134"/>
      <c r="G46" s="117" t="str">
        <f t="shared" si="0"/>
        <v/>
      </c>
      <c r="H46" s="285"/>
      <c r="P46" s="84"/>
    </row>
    <row r="47" spans="1:80" x14ac:dyDescent="0.3">
      <c r="A47" s="83"/>
      <c r="B47" s="66" t="str">
        <f>IF(OR($C$41&gt;=5,$I$41&gt;=5,$O$41&gt;=5,$U$41&gt;=5,$AA$41&gt;=5,$AG$41&gt;=5,$AM$41&gt;=5,$AS$41&gt;=5),"Student No.5","")</f>
        <v/>
      </c>
      <c r="C47" s="97" t="str">
        <f>IF(C$41&gt;=5,5,"")</f>
        <v/>
      </c>
      <c r="D47" s="133"/>
      <c r="E47" s="133"/>
      <c r="F47" s="134"/>
      <c r="G47" s="117" t="str">
        <f t="shared" si="0"/>
        <v/>
      </c>
      <c r="H47" s="285"/>
      <c r="P47" s="84"/>
    </row>
    <row r="48" spans="1:80" x14ac:dyDescent="0.3">
      <c r="A48" s="83"/>
      <c r="B48" s="66" t="str">
        <f>IF(OR($C$41&gt;=6,$I$41&gt;=6,$O$41&gt;=6,$U$41&gt;=6,$AA$41&gt;=6,$AG$41&gt;=6,$AM$41&gt;=6,$AS$41&gt;=6),"Student No.6","")</f>
        <v/>
      </c>
      <c r="C48" s="97" t="str">
        <f>IF(C$41&gt;=6,6,"")</f>
        <v/>
      </c>
      <c r="D48" s="133"/>
      <c r="E48" s="133"/>
      <c r="F48" s="134"/>
      <c r="G48" s="117" t="str">
        <f t="shared" si="0"/>
        <v/>
      </c>
      <c r="H48" s="285"/>
      <c r="P48" s="84"/>
    </row>
    <row r="49" spans="1:54" x14ac:dyDescent="0.3">
      <c r="A49" s="83"/>
      <c r="B49" s="66" t="str">
        <f>IF(OR($C$41&gt;=7,$I$41&gt;=7,$O$41&gt;=7,$U$41&gt;=7,$AA$41&gt;=7,$AG$41&gt;=7,$AM$41&gt;=7,$AS$41&gt;=7),"Student No.7","")</f>
        <v/>
      </c>
      <c r="C49" s="97" t="str">
        <f>IF(C$41&gt;=7,7,"")</f>
        <v/>
      </c>
      <c r="D49" s="133"/>
      <c r="E49" s="133"/>
      <c r="F49" s="134"/>
      <c r="G49" s="117" t="str">
        <f t="shared" si="0"/>
        <v/>
      </c>
      <c r="H49" s="285"/>
      <c r="P49" s="84"/>
    </row>
    <row r="50" spans="1:54" x14ac:dyDescent="0.3">
      <c r="A50" s="83"/>
      <c r="B50" s="66" t="str">
        <f>IF(OR($C$41&gt;=8,$I$41&gt;=8,$O$41&gt;=8,$U$41&gt;=8,$AA$41&gt;=8,$AG$41&gt;=8,$AM$41&gt;=8,$AS$41&gt;=8),"Student No.8","")</f>
        <v/>
      </c>
      <c r="C50" s="97" t="str">
        <f>IF(C$41&gt;=8,8,"")</f>
        <v/>
      </c>
      <c r="D50" s="133"/>
      <c r="E50" s="133"/>
      <c r="F50" s="134"/>
      <c r="G50" s="117" t="str">
        <f t="shared" si="0"/>
        <v/>
      </c>
      <c r="H50" s="285"/>
      <c r="P50" s="84"/>
    </row>
    <row r="51" spans="1:54" x14ac:dyDescent="0.3">
      <c r="A51" s="83"/>
      <c r="B51" s="66" t="str">
        <f>IF(OR($C$41&gt;=9,$I$41&gt;=9,$O$41&gt;=9,$U$41&gt;=9,$AA$41&gt;=9,$AG$41&gt;=9,$AM$41&gt;=9,$AS$41&gt;=9),"Student No.9","")</f>
        <v/>
      </c>
      <c r="C51" s="97" t="str">
        <f>IF(C$41&gt;=9,9,"")</f>
        <v/>
      </c>
      <c r="D51" s="133"/>
      <c r="E51" s="133"/>
      <c r="F51" s="134"/>
      <c r="G51" s="117" t="str">
        <f t="shared" si="0"/>
        <v/>
      </c>
      <c r="H51" s="285"/>
      <c r="P51" s="84"/>
    </row>
    <row r="52" spans="1:54" x14ac:dyDescent="0.3">
      <c r="A52" s="83"/>
      <c r="B52" s="66" t="str">
        <f>IF(OR($C$41&gt;=10,$I$41&gt;=10,$O$41&gt;=10,$U$41&gt;=10,$AA$41&gt;=10,$AG$41&gt;=10,$AM$41&gt;=10,$AS$41&gt;=10),"Student No.10","")</f>
        <v/>
      </c>
      <c r="C52" s="97" t="str">
        <f>IF(C$41&gt;=10,10,"")</f>
        <v/>
      </c>
      <c r="D52" s="133"/>
      <c r="E52" s="133"/>
      <c r="F52" s="134"/>
      <c r="G52" s="117" t="str">
        <f t="shared" si="0"/>
        <v/>
      </c>
      <c r="H52" s="285"/>
      <c r="P52" s="84"/>
    </row>
    <row r="53" spans="1:54" x14ac:dyDescent="0.3">
      <c r="A53" s="83"/>
      <c r="B53" s="102" t="s">
        <v>151</v>
      </c>
      <c r="C53" s="2"/>
      <c r="D53" s="2"/>
      <c r="E53" s="2"/>
      <c r="F53" s="2"/>
      <c r="G53" s="118">
        <f>SUM(G43:G52)</f>
        <v>0</v>
      </c>
      <c r="H53" s="67"/>
      <c r="P53" s="84"/>
    </row>
    <row r="54" spans="1:54" ht="16.5" customHeight="1" x14ac:dyDescent="0.3">
      <c r="A54" s="83"/>
      <c r="B54" s="103"/>
      <c r="C54" s="76"/>
      <c r="D54" s="408" t="s">
        <v>275</v>
      </c>
      <c r="E54" s="409"/>
      <c r="F54" s="410"/>
      <c r="G54" s="129">
        <f>C38-(C41-G53)</f>
        <v>0</v>
      </c>
      <c r="H54" s="67"/>
      <c r="P54" s="84"/>
      <c r="AZ54" s="282"/>
      <c r="BA54" s="282"/>
      <c r="BB54" s="282"/>
    </row>
    <row r="55" spans="1:54" ht="6.75" customHeight="1" thickBot="1" x14ac:dyDescent="0.35">
      <c r="A55" s="85"/>
      <c r="B55" s="86"/>
      <c r="C55" s="86"/>
      <c r="D55" s="86"/>
      <c r="E55" s="86"/>
      <c r="F55" s="86"/>
      <c r="G55" s="86"/>
      <c r="H55" s="86"/>
      <c r="I55" s="86"/>
      <c r="J55" s="86"/>
      <c r="K55" s="86"/>
      <c r="L55" s="86"/>
      <c r="M55" s="86"/>
      <c r="N55" s="86"/>
      <c r="O55" s="86"/>
      <c r="P55" s="87"/>
      <c r="AZ55" s="282"/>
      <c r="BA55" s="282"/>
      <c r="BB55" s="282"/>
    </row>
    <row r="58" spans="1:54" x14ac:dyDescent="0.3">
      <c r="M58" s="72"/>
    </row>
  </sheetData>
  <sheetProtection algorithmName="SHA-512" hashValue="61R3YWgdtuqDf2SS4PZirqLj2MTyiJbRvTv1+R9vALSHIba+QCslUq79QaTi/8nP+XITEZxollrKWgHff/g9aA==" saltValue="EfkLF6XoEmYUYEQNDmBsww==" spinCount="100000" sheet="1" objects="1" scenarios="1"/>
  <mergeCells count="26">
    <mergeCell ref="C16:G16"/>
    <mergeCell ref="E12:J12"/>
    <mergeCell ref="E14:F14"/>
    <mergeCell ref="J14:K14"/>
    <mergeCell ref="B10:O10"/>
    <mergeCell ref="C22:G22"/>
    <mergeCell ref="C21:G21"/>
    <mergeCell ref="C20:G20"/>
    <mergeCell ref="C19:G19"/>
    <mergeCell ref="C17:G17"/>
    <mergeCell ref="B29:K29"/>
    <mergeCell ref="B2:M2"/>
    <mergeCell ref="B4:O4"/>
    <mergeCell ref="B6:O6"/>
    <mergeCell ref="D54:F54"/>
    <mergeCell ref="D41:G41"/>
    <mergeCell ref="C40:G40"/>
    <mergeCell ref="C39:G39"/>
    <mergeCell ref="C38:G38"/>
    <mergeCell ref="C37:G37"/>
    <mergeCell ref="C36:G36"/>
    <mergeCell ref="C35:G35"/>
    <mergeCell ref="C34:G34"/>
    <mergeCell ref="E31:F31"/>
    <mergeCell ref="J31:K31"/>
    <mergeCell ref="C33:G33"/>
  </mergeCells>
  <conditionalFormatting sqref="C41">
    <cfRule type="expression" dxfId="12" priority="35">
      <formula>$C$39="Yes"</formula>
    </cfRule>
  </conditionalFormatting>
  <conditionalFormatting sqref="C40:G40">
    <cfRule type="expression" dxfId="11" priority="34">
      <formula>$C$39="Yes"</formula>
    </cfRule>
  </conditionalFormatting>
  <conditionalFormatting sqref="D42:G42">
    <cfRule type="expression" dxfId="10" priority="19">
      <formula>$C$39="Yes"</formula>
    </cfRule>
  </conditionalFormatting>
  <conditionalFormatting sqref="C46:G46">
    <cfRule type="expression" dxfId="9" priority="11">
      <formula>$C$46&lt;&gt;4</formula>
    </cfRule>
  </conditionalFormatting>
  <conditionalFormatting sqref="C43:G43">
    <cfRule type="expression" dxfId="8" priority="10">
      <formula>$C$43&lt;&gt;1</formula>
    </cfRule>
  </conditionalFormatting>
  <conditionalFormatting sqref="C45:G45">
    <cfRule type="expression" dxfId="7" priority="8">
      <formula>$C$45&lt;&gt;3</formula>
    </cfRule>
  </conditionalFormatting>
  <conditionalFormatting sqref="C47:G47">
    <cfRule type="expression" dxfId="6" priority="7">
      <formula>$C$47&lt;&gt;5</formula>
    </cfRule>
  </conditionalFormatting>
  <conditionalFormatting sqref="C48:G48">
    <cfRule type="expression" dxfId="5" priority="6">
      <formula>$C$48&lt;&gt;6</formula>
    </cfRule>
  </conditionalFormatting>
  <conditionalFormatting sqref="C49:G49">
    <cfRule type="expression" dxfId="4" priority="5">
      <formula>$C$49&lt;&gt;7</formula>
    </cfRule>
  </conditionalFormatting>
  <conditionalFormatting sqref="C50:G50">
    <cfRule type="expression" dxfId="3" priority="4">
      <formula>$C$50&lt;&gt;8</formula>
    </cfRule>
  </conditionalFormatting>
  <conditionalFormatting sqref="C51:G51">
    <cfRule type="expression" dxfId="2" priority="3">
      <formula>$C$51&lt;&gt;9</formula>
    </cfRule>
  </conditionalFormatting>
  <conditionalFormatting sqref="C52:G52">
    <cfRule type="expression" dxfId="1" priority="2">
      <formula>$C$52&lt;&gt;10</formula>
    </cfRule>
  </conditionalFormatting>
  <conditionalFormatting sqref="C44:G44">
    <cfRule type="expression" dxfId="0" priority="1">
      <formula>$C$44&lt;&gt;2</formula>
    </cfRule>
  </conditionalFormatting>
  <dataValidations count="2">
    <dataValidation type="list" allowBlank="1" showInputMessage="1" showErrorMessage="1" sqref="C16:G16" xr:uid="{00000000-0002-0000-0B00-000000000000}">
      <formula1>INDIRECT(Authority_selection1)</formula1>
    </dataValidation>
    <dataValidation type="list" allowBlank="1" showInputMessage="1" showErrorMessage="1" sqref="E12" xr:uid="{00000000-0002-0000-0B00-000001000000}">
      <formula1>Dioceses</formula1>
    </dataValidation>
  </dataValidations>
  <pageMargins left="0.70866141732283472" right="0.47244094488188981" top="0.51181102362204722" bottom="0.55118110236220474" header="0.31496062992125984" footer="0.31496062992125984"/>
  <pageSetup paperSize="9" scale="85"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Data entry must be in multiples of 3" xr:uid="{00000000-0002-0000-0B00-000002000000}">
          <x14:formula1>
            <xm:f>'Criteria Sheet'!$A$97:$A$101</xm:f>
          </x14:formula1>
          <xm:sqref>C37:G37</xm:sqref>
        </x14:dataValidation>
        <x14:dataValidation type="list" allowBlank="1" showInputMessage="1" showErrorMessage="1" error="Please insert either Yes or No" xr:uid="{00000000-0002-0000-0B00-000003000000}">
          <x14:formula1>
            <xm:f>'Criteria Sheet'!$B$91:$B$93</xm:f>
          </x14:formula1>
          <xm:sqref>C39:G39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Y247"/>
  <sheetViews>
    <sheetView showGridLines="0" workbookViewId="0">
      <selection activeCell="B17" sqref="B17"/>
    </sheetView>
  </sheetViews>
  <sheetFormatPr defaultRowHeight="16.5" x14ac:dyDescent="0.3"/>
  <cols>
    <col min="1" max="1" width="1.42578125" customWidth="1"/>
    <col min="9" max="9" width="26.140625" customWidth="1"/>
    <col min="10" max="10" width="1.28515625" customWidth="1"/>
  </cols>
  <sheetData>
    <row r="1" spans="2:25" ht="10.5" customHeight="1" thickBot="1" x14ac:dyDescent="0.35">
      <c r="K1" s="24"/>
      <c r="L1" s="24"/>
      <c r="M1" s="24"/>
      <c r="N1" s="24"/>
      <c r="O1" s="24"/>
      <c r="P1" s="24"/>
      <c r="Q1" s="24"/>
      <c r="R1" s="24"/>
      <c r="S1" s="24"/>
      <c r="T1" s="24"/>
      <c r="U1" s="24"/>
      <c r="V1" s="24"/>
      <c r="W1" s="24"/>
      <c r="X1" s="24"/>
      <c r="Y1" s="24"/>
    </row>
    <row r="2" spans="2:25" x14ac:dyDescent="0.3">
      <c r="B2" s="5"/>
      <c r="C2" s="426" t="s">
        <v>79</v>
      </c>
      <c r="D2" s="426"/>
      <c r="E2" s="426"/>
      <c r="F2" s="426"/>
      <c r="G2" s="426"/>
      <c r="H2" s="426"/>
      <c r="I2" s="427"/>
      <c r="K2" s="24"/>
      <c r="L2" s="24"/>
      <c r="M2" s="24"/>
      <c r="N2" s="24"/>
      <c r="O2" s="24"/>
      <c r="P2" s="24"/>
      <c r="Q2" s="24"/>
      <c r="R2" s="24"/>
      <c r="S2" s="24"/>
      <c r="T2" s="24"/>
      <c r="U2" s="24"/>
      <c r="V2" s="24"/>
      <c r="W2" s="24"/>
      <c r="X2" s="24"/>
      <c r="Y2" s="24"/>
    </row>
    <row r="3" spans="2:25" ht="30" x14ac:dyDescent="0.4">
      <c r="B3" s="6"/>
      <c r="C3" s="362" t="s">
        <v>11</v>
      </c>
      <c r="D3" s="362"/>
      <c r="E3" s="362"/>
      <c r="F3" s="362"/>
      <c r="G3" s="362"/>
      <c r="H3" s="362"/>
      <c r="I3" s="425"/>
      <c r="K3" s="24"/>
      <c r="L3" s="24"/>
      <c r="M3" s="24"/>
      <c r="N3" s="24"/>
      <c r="O3" s="24"/>
      <c r="P3" s="24"/>
      <c r="Q3" s="24"/>
      <c r="R3" s="24"/>
      <c r="S3" s="24"/>
      <c r="T3" s="24"/>
      <c r="U3" s="24"/>
      <c r="V3" s="24"/>
      <c r="W3" s="24"/>
      <c r="X3" s="24"/>
      <c r="Y3" s="24"/>
    </row>
    <row r="4" spans="2:25" x14ac:dyDescent="0.3">
      <c r="B4" s="6" t="s">
        <v>80</v>
      </c>
      <c r="I4" s="7"/>
      <c r="K4" s="24"/>
      <c r="L4" s="24"/>
      <c r="M4" s="24"/>
      <c r="N4" s="24"/>
      <c r="O4" s="24"/>
      <c r="P4" s="24"/>
      <c r="Q4" s="24"/>
      <c r="R4" s="24"/>
      <c r="S4" s="24"/>
      <c r="T4" s="24"/>
      <c r="U4" s="24"/>
      <c r="V4" s="24"/>
      <c r="W4" s="24"/>
      <c r="X4" s="24"/>
      <c r="Y4" s="24"/>
    </row>
    <row r="5" spans="2:25" x14ac:dyDescent="0.3">
      <c r="B5" s="6" t="s">
        <v>81</v>
      </c>
      <c r="I5" s="7"/>
      <c r="K5" s="24"/>
      <c r="L5" s="24"/>
      <c r="M5" s="24"/>
      <c r="N5" s="24"/>
      <c r="O5" s="24"/>
      <c r="P5" s="24"/>
      <c r="Q5" s="24"/>
      <c r="R5" s="24"/>
      <c r="S5" s="24"/>
      <c r="T5" s="24"/>
      <c r="U5" s="24"/>
      <c r="V5" s="24"/>
      <c r="W5" s="24"/>
      <c r="X5" s="24"/>
      <c r="Y5" s="24"/>
    </row>
    <row r="6" spans="2:25" ht="57.75" customHeight="1" x14ac:dyDescent="0.3">
      <c r="B6" s="8" t="s">
        <v>82</v>
      </c>
      <c r="C6" s="355"/>
      <c r="D6" s="355"/>
      <c r="E6" s="355"/>
      <c r="F6" s="355"/>
      <c r="G6" s="355"/>
      <c r="H6" s="355"/>
      <c r="I6" s="423"/>
      <c r="K6" s="24"/>
      <c r="L6" s="24"/>
      <c r="M6" s="24"/>
      <c r="N6" s="24"/>
      <c r="O6" s="24"/>
      <c r="P6" s="24"/>
      <c r="Q6" s="24"/>
      <c r="R6" s="24"/>
      <c r="S6" s="24"/>
      <c r="T6" s="24"/>
      <c r="U6" s="24"/>
      <c r="V6" s="24"/>
      <c r="W6" s="24"/>
      <c r="X6" s="24"/>
      <c r="Y6" s="24"/>
    </row>
    <row r="7" spans="2:25" ht="58.5" customHeight="1" x14ac:dyDescent="0.3">
      <c r="B7" s="9" t="s">
        <v>83</v>
      </c>
      <c r="C7" s="364"/>
      <c r="D7" s="364"/>
      <c r="E7" s="364"/>
      <c r="F7" s="364"/>
      <c r="G7" s="366" t="s">
        <v>84</v>
      </c>
      <c r="H7" s="366"/>
      <c r="I7" s="424"/>
      <c r="K7" s="24"/>
      <c r="L7" s="24"/>
      <c r="M7" s="24"/>
      <c r="N7" s="24"/>
      <c r="O7" s="24"/>
      <c r="P7" s="24"/>
      <c r="Q7" s="24"/>
      <c r="R7" s="24"/>
      <c r="S7" s="24"/>
      <c r="T7" s="24"/>
      <c r="U7" s="24"/>
      <c r="V7" s="24"/>
      <c r="W7" s="24"/>
      <c r="X7" s="24"/>
      <c r="Y7" s="24"/>
    </row>
    <row r="8" spans="2:25" x14ac:dyDescent="0.3">
      <c r="B8" s="6" t="s">
        <v>85</v>
      </c>
      <c r="I8" s="7"/>
      <c r="K8" s="24"/>
      <c r="L8" s="24"/>
      <c r="M8" s="24"/>
      <c r="N8" s="24"/>
      <c r="O8" s="24"/>
      <c r="P8" s="24"/>
      <c r="Q8" s="24"/>
      <c r="R8" s="24"/>
      <c r="S8" s="24"/>
      <c r="T8" s="24"/>
      <c r="U8" s="24"/>
      <c r="V8" s="24"/>
      <c r="W8" s="24"/>
      <c r="X8" s="24"/>
      <c r="Y8" s="24"/>
    </row>
    <row r="9" spans="2:25" ht="18.75" x14ac:dyDescent="0.3">
      <c r="B9" s="25" t="str">
        <f>"For Semester "&amp;'Criteria Sheet'!$C$70&amp;","&amp;" term "&amp;'Criteria Sheet'!$C$71&amp;" in the year "&amp;'Criteria Sheet'!$C$69</f>
        <v>For Semester 1, term 2 in the year 2022</v>
      </c>
      <c r="C9" s="11"/>
      <c r="D9" s="11"/>
      <c r="E9" s="11"/>
      <c r="I9" s="7"/>
      <c r="K9" s="24"/>
      <c r="L9" s="24"/>
      <c r="M9" s="24"/>
      <c r="N9" s="24"/>
      <c r="O9" s="24"/>
      <c r="P9" s="24"/>
      <c r="Q9" s="24"/>
      <c r="R9" s="24"/>
      <c r="S9" s="24"/>
      <c r="T9" s="24"/>
      <c r="U9" s="24"/>
      <c r="V9" s="24"/>
      <c r="W9" s="24"/>
      <c r="X9" s="24"/>
      <c r="Y9" s="24"/>
    </row>
    <row r="10" spans="2:25" ht="6.75" customHeight="1" x14ac:dyDescent="0.3">
      <c r="B10" s="6"/>
      <c r="I10" s="7"/>
      <c r="K10" s="24"/>
      <c r="L10" s="24"/>
      <c r="M10" s="24"/>
      <c r="N10" s="24"/>
      <c r="O10" s="24"/>
      <c r="P10" s="24"/>
      <c r="Q10" s="24"/>
      <c r="R10" s="24"/>
      <c r="S10" s="24"/>
      <c r="T10" s="24"/>
      <c r="U10" s="24"/>
      <c r="V10" s="24"/>
      <c r="W10" s="24"/>
      <c r="X10" s="24"/>
      <c r="Y10" s="24"/>
    </row>
    <row r="11" spans="2:25" s="27" customFormat="1" ht="23.25" customHeight="1" x14ac:dyDescent="0.3">
      <c r="B11" s="26" t="str">
        <f>"Being from "&amp; 'Individual Kindergarten'!E31&amp;" to "&amp;'Individual Kindergarten'!J31</f>
        <v>Being from 8 Oct, 2012  to 7 Dec, 2012</v>
      </c>
      <c r="I11" s="28"/>
      <c r="K11" s="29"/>
      <c r="L11" s="29"/>
      <c r="M11" s="29"/>
      <c r="N11" s="29"/>
      <c r="O11" s="29"/>
      <c r="P11" s="29"/>
      <c r="Q11" s="29"/>
      <c r="R11" s="29"/>
      <c r="S11" s="29"/>
      <c r="T11" s="29"/>
      <c r="U11" s="29"/>
      <c r="V11" s="29"/>
      <c r="W11" s="29"/>
      <c r="X11" s="29"/>
      <c r="Y11" s="29"/>
    </row>
    <row r="12" spans="2:25" ht="8.25" customHeight="1" x14ac:dyDescent="0.3">
      <c r="B12" s="6"/>
      <c r="I12" s="7"/>
      <c r="K12" s="24"/>
      <c r="L12" s="24"/>
      <c r="M12" s="24"/>
      <c r="N12" s="24"/>
      <c r="O12" s="24"/>
      <c r="P12" s="24"/>
      <c r="Q12" s="24"/>
      <c r="R12" s="24"/>
      <c r="S12" s="24"/>
      <c r="T12" s="24"/>
      <c r="U12" s="24"/>
      <c r="V12" s="24"/>
      <c r="W12" s="24"/>
      <c r="X12" s="24"/>
      <c r="Y12" s="24"/>
    </row>
    <row r="13" spans="2:25" ht="25.5" customHeight="1" x14ac:dyDescent="0.3">
      <c r="B13" s="428" t="str">
        <f>"That "&amp;'Individual Kindergarten'!C33 &amp;" provided kindergarten services for "&amp;'Individual Kindergarten'!$C$35&amp;" weeks"</f>
        <v>That  provided kindergarten services for  weeks</v>
      </c>
      <c r="C13" s="358"/>
      <c r="D13" s="358"/>
      <c r="E13" s="358"/>
      <c r="F13" s="358"/>
      <c r="G13" s="358"/>
      <c r="H13" s="358"/>
      <c r="I13" s="429"/>
      <c r="K13" s="24"/>
      <c r="L13" s="24"/>
      <c r="M13" s="24"/>
      <c r="N13" s="24"/>
      <c r="O13" s="24"/>
      <c r="P13" s="24"/>
      <c r="Q13" s="24"/>
      <c r="R13" s="24"/>
      <c r="S13" s="24"/>
      <c r="T13" s="24"/>
      <c r="U13" s="24"/>
      <c r="V13" s="24"/>
      <c r="W13" s="24"/>
      <c r="X13" s="24"/>
      <c r="Y13" s="24"/>
    </row>
    <row r="14" spans="2:25" ht="11.25" customHeight="1" x14ac:dyDescent="0.3">
      <c r="B14" s="428"/>
      <c r="C14" s="358"/>
      <c r="D14" s="358"/>
      <c r="E14" s="358"/>
      <c r="F14" s="358"/>
      <c r="G14" s="358"/>
      <c r="H14" s="358"/>
      <c r="I14" s="429"/>
      <c r="K14" s="24"/>
      <c r="L14" s="24"/>
      <c r="M14" s="24"/>
      <c r="N14" s="24"/>
      <c r="O14" s="24"/>
      <c r="P14" s="24"/>
      <c r="Q14" s="24"/>
      <c r="R14" s="24"/>
      <c r="S14" s="24"/>
      <c r="T14" s="24"/>
      <c r="U14" s="24"/>
      <c r="V14" s="24"/>
      <c r="W14" s="24"/>
      <c r="X14" s="24"/>
      <c r="Y14" s="24"/>
    </row>
    <row r="15" spans="2:25" x14ac:dyDescent="0.3">
      <c r="B15" s="6" t="s">
        <v>276</v>
      </c>
      <c r="I15" s="7"/>
      <c r="K15" s="24"/>
      <c r="L15" s="24"/>
      <c r="M15" s="24"/>
      <c r="N15" s="24"/>
      <c r="O15" s="24"/>
      <c r="P15" s="24"/>
      <c r="Q15" s="24"/>
      <c r="R15" s="24"/>
      <c r="S15" s="24"/>
      <c r="T15" s="24"/>
      <c r="U15" s="24"/>
      <c r="V15" s="24"/>
      <c r="W15" s="24"/>
      <c r="X15" s="24"/>
      <c r="Y15" s="24"/>
    </row>
    <row r="16" spans="2:25" ht="5.25" customHeight="1" x14ac:dyDescent="0.3">
      <c r="B16" s="6"/>
      <c r="I16" s="7"/>
      <c r="K16" s="24"/>
      <c r="L16" s="24"/>
      <c r="M16" s="24"/>
      <c r="N16" s="24"/>
      <c r="O16" s="24"/>
      <c r="P16" s="24"/>
      <c r="Q16" s="24"/>
      <c r="R16" s="24"/>
      <c r="S16" s="24"/>
      <c r="T16" s="24"/>
      <c r="U16" s="24"/>
      <c r="V16" s="24"/>
      <c r="W16" s="24"/>
      <c r="X16" s="24"/>
      <c r="Y16" s="24"/>
    </row>
    <row r="17" spans="2:25" x14ac:dyDescent="0.3">
      <c r="B17" s="6" t="str">
        <f>"That the number of full time equivalent kindergarten children for this period was "&amp;'Individual Kindergarten'!$G$54</f>
        <v>That the number of full time equivalent kindergarten children for this period was 0</v>
      </c>
      <c r="I17" s="7"/>
      <c r="K17" s="24"/>
      <c r="L17" s="24"/>
      <c r="M17" s="24"/>
      <c r="N17" s="24"/>
      <c r="O17" s="24"/>
      <c r="P17" s="24"/>
      <c r="Q17" s="24"/>
      <c r="R17" s="24"/>
      <c r="S17" s="24"/>
      <c r="T17" s="24"/>
      <c r="U17" s="24"/>
      <c r="V17" s="24"/>
      <c r="W17" s="24"/>
      <c r="X17" s="24"/>
      <c r="Y17" s="24"/>
    </row>
    <row r="18" spans="2:25" ht="6" customHeight="1" x14ac:dyDescent="0.3">
      <c r="B18" s="6"/>
      <c r="I18" s="7"/>
      <c r="K18" s="24"/>
      <c r="L18" s="24"/>
      <c r="M18" s="24"/>
      <c r="N18" s="24"/>
      <c r="O18" s="24"/>
      <c r="P18" s="24"/>
      <c r="Q18" s="24"/>
      <c r="R18" s="24"/>
      <c r="S18" s="24"/>
      <c r="T18" s="24"/>
      <c r="U18" s="24"/>
      <c r="V18" s="24"/>
      <c r="W18" s="24"/>
      <c r="X18" s="24"/>
      <c r="Y18" s="24"/>
    </row>
    <row r="19" spans="2:25" x14ac:dyDescent="0.3">
      <c r="B19" s="6" t="str">
        <f>IF('Individual Kindergarten'!C36&lt;&gt;0,"AND"," ")</f>
        <v xml:space="preserve"> </v>
      </c>
      <c r="I19" s="7"/>
      <c r="K19" s="24"/>
      <c r="L19" s="24"/>
      <c r="M19" s="24"/>
      <c r="N19" s="24"/>
      <c r="O19" s="24"/>
      <c r="P19" s="24"/>
      <c r="Q19" s="24"/>
      <c r="R19" s="24"/>
      <c r="S19" s="24"/>
      <c r="T19" s="24"/>
      <c r="U19" s="24"/>
      <c r="V19" s="24"/>
      <c r="W19" s="24"/>
      <c r="X19" s="24"/>
      <c r="Y19" s="24"/>
    </row>
    <row r="20" spans="2:25" ht="6" customHeight="1" x14ac:dyDescent="0.3">
      <c r="B20" s="6"/>
      <c r="I20" s="7"/>
      <c r="K20" s="24"/>
      <c r="L20" s="24"/>
      <c r="M20" s="24"/>
      <c r="N20" s="24"/>
      <c r="O20" s="24"/>
      <c r="P20" s="24"/>
      <c r="Q20" s="24"/>
      <c r="R20" s="24"/>
      <c r="S20" s="24"/>
      <c r="T20" s="24"/>
      <c r="U20" s="24"/>
      <c r="V20" s="24"/>
      <c r="W20" s="24"/>
      <c r="X20" s="24"/>
      <c r="Y20" s="24"/>
    </row>
    <row r="21" spans="2:25" x14ac:dyDescent="0.3">
      <c r="B21" s="6" t="str">
        <f>IF('Individual Kindergarten'!$C$36&gt;0,"The total number of kindergarten children seeking funding as a result of a Health Care Card was "&amp;'Individual Kindergarten'!$C$36,"")</f>
        <v/>
      </c>
      <c r="I21" s="7"/>
      <c r="K21" s="24"/>
      <c r="L21" s="24"/>
      <c r="M21" s="24"/>
      <c r="N21" s="24"/>
      <c r="O21" s="24"/>
      <c r="P21" s="24"/>
      <c r="Q21" s="24"/>
      <c r="R21" s="24"/>
      <c r="S21" s="24"/>
      <c r="T21" s="24"/>
      <c r="U21" s="24"/>
      <c r="V21" s="24"/>
      <c r="W21" s="24"/>
      <c r="X21" s="24"/>
      <c r="Y21" s="24"/>
    </row>
    <row r="22" spans="2:25" ht="5.25" customHeight="1" x14ac:dyDescent="0.3">
      <c r="B22" s="6"/>
      <c r="I22" s="7"/>
      <c r="K22" s="24"/>
      <c r="L22" s="24"/>
      <c r="M22" s="24"/>
      <c r="N22" s="24"/>
      <c r="O22" s="24"/>
      <c r="P22" s="24"/>
      <c r="Q22" s="24"/>
      <c r="R22" s="24"/>
      <c r="S22" s="24"/>
      <c r="T22" s="24"/>
      <c r="U22" s="24"/>
      <c r="V22" s="24"/>
      <c r="W22" s="24"/>
      <c r="X22" s="24"/>
      <c r="Y22" s="24"/>
    </row>
    <row r="23" spans="2:25" x14ac:dyDescent="0.3">
      <c r="B23" s="6" t="str">
        <f>IF('Individual Kindergarten'!$C$37&lt;&gt;0,"AND"," ")</f>
        <v xml:space="preserve"> </v>
      </c>
      <c r="I23" s="7"/>
      <c r="K23" s="24"/>
      <c r="L23" s="24"/>
      <c r="M23" s="24"/>
      <c r="N23" s="24"/>
      <c r="O23" s="24"/>
      <c r="P23" s="24"/>
      <c r="Q23" s="24"/>
      <c r="R23" s="24"/>
      <c r="S23" s="24"/>
      <c r="T23" s="24"/>
      <c r="U23" s="24"/>
      <c r="V23" s="24"/>
      <c r="W23" s="24"/>
      <c r="X23" s="24"/>
      <c r="Y23" s="24"/>
    </row>
    <row r="24" spans="2:25" ht="6" customHeight="1" x14ac:dyDescent="0.3">
      <c r="B24" s="6"/>
      <c r="I24" s="7"/>
      <c r="K24" s="24"/>
      <c r="L24" s="24"/>
      <c r="M24" s="24"/>
      <c r="N24" s="24"/>
      <c r="O24" s="24"/>
      <c r="P24" s="24"/>
      <c r="Q24" s="24"/>
      <c r="R24" s="24"/>
      <c r="S24" s="24"/>
      <c r="T24" s="24"/>
      <c r="U24" s="24"/>
      <c r="V24" s="24"/>
      <c r="W24" s="24"/>
      <c r="X24" s="24"/>
      <c r="Y24" s="24"/>
    </row>
    <row r="25" spans="2:25" x14ac:dyDescent="0.3">
      <c r="B25" s="6" t="str">
        <f>IF('Individual Kindergarten'!$C$37&gt;0,"The total number of sets of triplets was "&amp;'Individual Kindergarten'!$C$37,"")</f>
        <v/>
      </c>
      <c r="I25" s="7"/>
      <c r="K25" s="24"/>
      <c r="L25" s="24"/>
      <c r="M25" s="24"/>
      <c r="N25" s="24"/>
      <c r="O25" s="24"/>
      <c r="P25" s="24"/>
      <c r="Q25" s="24"/>
      <c r="R25" s="24"/>
      <c r="S25" s="24"/>
      <c r="T25" s="24"/>
      <c r="U25" s="24"/>
      <c r="V25" s="24"/>
      <c r="W25" s="24"/>
      <c r="X25" s="24"/>
      <c r="Y25" s="24"/>
    </row>
    <row r="26" spans="2:25" x14ac:dyDescent="0.3">
      <c r="B26" s="6"/>
      <c r="I26" s="7"/>
      <c r="K26" s="24"/>
      <c r="L26" s="24"/>
      <c r="M26" s="24"/>
      <c r="N26" s="24"/>
      <c r="O26" s="24"/>
      <c r="P26" s="24"/>
      <c r="Q26" s="24"/>
      <c r="R26" s="24"/>
      <c r="S26" s="24"/>
      <c r="T26" s="24"/>
      <c r="U26" s="24"/>
      <c r="V26" s="24"/>
      <c r="W26" s="24"/>
      <c r="X26" s="24"/>
      <c r="Y26" s="24"/>
    </row>
    <row r="27" spans="2:25" x14ac:dyDescent="0.3">
      <c r="B27" s="6" t="s">
        <v>86</v>
      </c>
      <c r="I27" s="7"/>
      <c r="K27" s="24"/>
      <c r="L27" s="24"/>
      <c r="M27" s="24"/>
      <c r="N27" s="24"/>
      <c r="O27" s="24"/>
      <c r="P27" s="24"/>
      <c r="Q27" s="24"/>
      <c r="R27" s="24"/>
      <c r="S27" s="24"/>
      <c r="T27" s="24"/>
      <c r="U27" s="24"/>
      <c r="V27" s="24"/>
      <c r="W27" s="24"/>
      <c r="X27" s="24"/>
      <c r="Y27" s="24"/>
    </row>
    <row r="28" spans="2:25" x14ac:dyDescent="0.3">
      <c r="B28" s="6" t="s">
        <v>87</v>
      </c>
      <c r="I28" s="7"/>
      <c r="K28" s="24"/>
      <c r="L28" s="24"/>
      <c r="M28" s="24"/>
      <c r="N28" s="24"/>
      <c r="O28" s="24"/>
      <c r="P28" s="24"/>
      <c r="Q28" s="24"/>
      <c r="R28" s="24"/>
      <c r="S28" s="24"/>
      <c r="T28" s="24"/>
      <c r="U28" s="24"/>
      <c r="V28" s="24"/>
      <c r="W28" s="24"/>
      <c r="X28" s="24"/>
      <c r="Y28" s="24"/>
    </row>
    <row r="29" spans="2:25" x14ac:dyDescent="0.3">
      <c r="B29" s="6"/>
      <c r="I29" s="7"/>
      <c r="K29" s="24"/>
      <c r="L29" s="24"/>
      <c r="M29" s="24"/>
      <c r="N29" s="24"/>
      <c r="O29" s="24"/>
      <c r="P29" s="24"/>
      <c r="Q29" s="24"/>
      <c r="R29" s="24"/>
      <c r="S29" s="24"/>
      <c r="T29" s="24"/>
      <c r="U29" s="24"/>
      <c r="V29" s="24"/>
      <c r="W29" s="24"/>
      <c r="X29" s="24"/>
      <c r="Y29" s="24"/>
    </row>
    <row r="30" spans="2:25" x14ac:dyDescent="0.3">
      <c r="B30" s="6"/>
      <c r="I30" s="7"/>
      <c r="K30" s="24"/>
      <c r="L30" s="24"/>
      <c r="M30" s="24"/>
      <c r="N30" s="24"/>
      <c r="O30" s="24"/>
      <c r="P30" s="24"/>
      <c r="Q30" s="24"/>
      <c r="R30" s="24"/>
      <c r="S30" s="24"/>
      <c r="T30" s="24"/>
      <c r="U30" s="24"/>
      <c r="V30" s="24"/>
      <c r="W30" s="24"/>
      <c r="X30" s="24"/>
      <c r="Y30" s="24"/>
    </row>
    <row r="31" spans="2:25" x14ac:dyDescent="0.3">
      <c r="B31" s="6"/>
      <c r="I31" s="7"/>
      <c r="K31" s="24"/>
      <c r="L31" s="24"/>
      <c r="M31" s="24"/>
      <c r="N31" s="24"/>
      <c r="O31" s="24"/>
      <c r="P31" s="24"/>
      <c r="Q31" s="24"/>
      <c r="R31" s="24"/>
      <c r="S31" s="24"/>
      <c r="T31" s="24"/>
      <c r="U31" s="24"/>
      <c r="V31" s="24"/>
      <c r="W31" s="24"/>
      <c r="X31" s="24"/>
      <c r="Y31" s="24"/>
    </row>
    <row r="32" spans="2:25" x14ac:dyDescent="0.3">
      <c r="B32" s="6"/>
      <c r="I32" s="7"/>
      <c r="K32" s="24"/>
      <c r="L32" s="24"/>
      <c r="M32" s="24"/>
      <c r="N32" s="24"/>
      <c r="O32" s="24"/>
      <c r="P32" s="24"/>
      <c r="Q32" s="24"/>
      <c r="R32" s="24"/>
      <c r="S32" s="24"/>
      <c r="T32" s="24"/>
      <c r="U32" s="24"/>
      <c r="V32" s="24"/>
      <c r="W32" s="24"/>
      <c r="X32" s="24"/>
      <c r="Y32" s="24"/>
    </row>
    <row r="33" spans="2:25" x14ac:dyDescent="0.3">
      <c r="B33" s="6"/>
      <c r="I33" s="7"/>
      <c r="K33" s="24"/>
      <c r="L33" s="24"/>
      <c r="M33" s="24"/>
      <c r="N33" s="24"/>
      <c r="O33" s="24"/>
      <c r="P33" s="24"/>
      <c r="Q33" s="24"/>
      <c r="R33" s="24"/>
      <c r="S33" s="24"/>
      <c r="T33" s="24"/>
      <c r="U33" s="24"/>
      <c r="V33" s="24"/>
      <c r="W33" s="24"/>
      <c r="X33" s="24"/>
      <c r="Y33" s="24"/>
    </row>
    <row r="34" spans="2:25" x14ac:dyDescent="0.3">
      <c r="B34" s="6"/>
      <c r="G34" t="s">
        <v>88</v>
      </c>
      <c r="I34" s="7"/>
      <c r="K34" s="24"/>
      <c r="L34" s="24"/>
      <c r="M34" s="24"/>
      <c r="N34" s="24"/>
      <c r="O34" s="24"/>
      <c r="P34" s="24"/>
      <c r="Q34" s="24"/>
      <c r="R34" s="24"/>
      <c r="S34" s="24"/>
      <c r="T34" s="24"/>
      <c r="U34" s="24"/>
      <c r="V34" s="24"/>
      <c r="W34" s="24"/>
      <c r="X34" s="24"/>
      <c r="Y34" s="24"/>
    </row>
    <row r="35" spans="2:25" x14ac:dyDescent="0.3">
      <c r="B35" s="6"/>
      <c r="I35" s="7"/>
      <c r="K35" s="24"/>
      <c r="L35" s="24"/>
      <c r="M35" s="24"/>
      <c r="N35" s="24"/>
      <c r="O35" s="24"/>
      <c r="P35" s="24"/>
      <c r="Q35" s="24"/>
      <c r="R35" s="24"/>
      <c r="S35" s="24"/>
      <c r="T35" s="24"/>
      <c r="U35" s="24"/>
      <c r="V35" s="24"/>
      <c r="W35" s="24"/>
      <c r="X35" s="24"/>
      <c r="Y35" s="24"/>
    </row>
    <row r="36" spans="2:25" x14ac:dyDescent="0.3">
      <c r="B36" s="6"/>
      <c r="I36" s="7"/>
      <c r="K36" s="24"/>
      <c r="L36" s="24"/>
      <c r="M36" s="24"/>
      <c r="N36" s="24"/>
      <c r="O36" s="24"/>
      <c r="P36" s="24"/>
      <c r="Q36" s="24"/>
      <c r="R36" s="24"/>
      <c r="S36" s="24"/>
      <c r="T36" s="24"/>
      <c r="U36" s="24"/>
      <c r="V36" s="24"/>
      <c r="W36" s="24"/>
      <c r="X36" s="24"/>
      <c r="Y36" s="24"/>
    </row>
    <row r="37" spans="2:25" x14ac:dyDescent="0.3">
      <c r="B37" s="6"/>
      <c r="I37" s="7"/>
      <c r="K37" s="24"/>
      <c r="L37" s="24"/>
      <c r="M37" s="24"/>
      <c r="N37" s="24"/>
      <c r="O37" s="24"/>
      <c r="P37" s="24"/>
      <c r="Q37" s="24"/>
      <c r="R37" s="24"/>
      <c r="S37" s="24"/>
      <c r="T37" s="24"/>
      <c r="U37" s="24"/>
      <c r="V37" s="24"/>
      <c r="W37" s="24"/>
      <c r="X37" s="24"/>
      <c r="Y37" s="24"/>
    </row>
    <row r="38" spans="2:25" x14ac:dyDescent="0.3">
      <c r="B38" s="6" t="s">
        <v>89</v>
      </c>
      <c r="I38" s="7"/>
      <c r="K38" s="24"/>
      <c r="L38" s="24"/>
      <c r="M38" s="24"/>
      <c r="N38" s="24"/>
      <c r="O38" s="24"/>
      <c r="P38" s="24"/>
      <c r="Q38" s="24"/>
      <c r="R38" s="24"/>
      <c r="S38" s="24"/>
      <c r="T38" s="24"/>
      <c r="U38" s="24"/>
      <c r="V38" s="24"/>
      <c r="W38" s="24"/>
      <c r="X38" s="24"/>
      <c r="Y38" s="24"/>
    </row>
    <row r="39" spans="2:25" x14ac:dyDescent="0.3">
      <c r="B39" s="6"/>
      <c r="I39" s="7"/>
      <c r="K39" s="24"/>
      <c r="L39" s="24"/>
      <c r="M39" s="24"/>
      <c r="N39" s="24"/>
      <c r="O39" s="24"/>
      <c r="P39" s="24"/>
      <c r="Q39" s="24"/>
      <c r="R39" s="24"/>
      <c r="S39" s="24"/>
      <c r="T39" s="24"/>
      <c r="U39" s="24"/>
      <c r="V39" s="24"/>
      <c r="W39" s="24"/>
      <c r="X39" s="24"/>
      <c r="Y39" s="24"/>
    </row>
    <row r="40" spans="2:25" x14ac:dyDescent="0.3">
      <c r="B40" s="6"/>
      <c r="D40" s="10"/>
      <c r="I40" s="7"/>
      <c r="K40" s="24"/>
      <c r="L40" s="24"/>
      <c r="M40" s="24"/>
      <c r="N40" s="24"/>
      <c r="O40" s="24"/>
      <c r="P40" s="24"/>
      <c r="Q40" s="24"/>
      <c r="R40" s="24"/>
      <c r="S40" s="24"/>
      <c r="T40" s="24"/>
      <c r="U40" s="24"/>
      <c r="V40" s="24"/>
      <c r="W40" s="24"/>
      <c r="X40" s="24"/>
      <c r="Y40" s="24"/>
    </row>
    <row r="41" spans="2:25" x14ac:dyDescent="0.3">
      <c r="B41" s="6"/>
      <c r="I41" s="7"/>
      <c r="K41" s="24"/>
      <c r="L41" s="24"/>
      <c r="M41" s="24"/>
      <c r="N41" s="24"/>
      <c r="O41" s="24"/>
      <c r="P41" s="24"/>
      <c r="Q41" s="24"/>
      <c r="R41" s="24"/>
      <c r="S41" s="24"/>
      <c r="T41" s="24"/>
      <c r="U41" s="24"/>
      <c r="V41" s="24"/>
      <c r="W41" s="24"/>
      <c r="X41" s="24"/>
      <c r="Y41" s="24"/>
    </row>
    <row r="42" spans="2:25" x14ac:dyDescent="0.3">
      <c r="B42" s="6"/>
      <c r="I42" s="7"/>
      <c r="K42" s="24"/>
      <c r="L42" s="24"/>
      <c r="M42" s="24"/>
      <c r="N42" s="24"/>
      <c r="O42" s="24"/>
      <c r="P42" s="24"/>
      <c r="Q42" s="24"/>
      <c r="R42" s="24"/>
      <c r="S42" s="24"/>
      <c r="T42" s="24"/>
      <c r="U42" s="24"/>
      <c r="V42" s="24"/>
      <c r="W42" s="24"/>
      <c r="X42" s="24"/>
      <c r="Y42" s="24"/>
    </row>
    <row r="43" spans="2:25" x14ac:dyDescent="0.3">
      <c r="B43" s="6" t="s">
        <v>90</v>
      </c>
      <c r="E43" s="10" t="s">
        <v>91</v>
      </c>
      <c r="I43" s="7"/>
      <c r="K43" s="24"/>
      <c r="L43" s="24"/>
      <c r="M43" s="24"/>
      <c r="N43" s="24"/>
      <c r="O43" s="24"/>
      <c r="P43" s="24"/>
      <c r="Q43" s="24"/>
      <c r="R43" s="24"/>
      <c r="S43" s="24"/>
      <c r="T43" s="24"/>
      <c r="U43" s="24"/>
      <c r="V43" s="24"/>
      <c r="W43" s="24"/>
      <c r="X43" s="24"/>
      <c r="Y43" s="24"/>
    </row>
    <row r="44" spans="2:25" x14ac:dyDescent="0.3">
      <c r="B44" s="6"/>
      <c r="F44" s="355"/>
      <c r="G44" s="355"/>
      <c r="H44" s="355"/>
      <c r="I44" s="7"/>
      <c r="K44" s="24"/>
      <c r="L44" s="24"/>
      <c r="M44" s="24"/>
      <c r="N44" s="24"/>
      <c r="O44" s="24"/>
      <c r="P44" s="24"/>
      <c r="Q44" s="24"/>
      <c r="R44" s="24"/>
      <c r="S44" s="24"/>
      <c r="T44" s="24"/>
      <c r="U44" s="24"/>
      <c r="V44" s="24"/>
      <c r="W44" s="24"/>
      <c r="X44" s="24"/>
      <c r="Y44" s="24"/>
    </row>
    <row r="45" spans="2:25" x14ac:dyDescent="0.3">
      <c r="B45" s="6"/>
      <c r="F45" s="355"/>
      <c r="G45" s="355"/>
      <c r="H45" s="355"/>
      <c r="I45" s="7"/>
      <c r="K45" s="24"/>
      <c r="L45" s="24"/>
      <c r="M45" s="24"/>
      <c r="N45" s="24"/>
      <c r="O45" s="24"/>
      <c r="P45" s="24"/>
      <c r="Q45" s="24"/>
      <c r="R45" s="24"/>
      <c r="S45" s="24"/>
      <c r="T45" s="24"/>
      <c r="U45" s="24"/>
      <c r="V45" s="24"/>
      <c r="W45" s="24"/>
      <c r="X45" s="24"/>
      <c r="Y45" s="24"/>
    </row>
    <row r="46" spans="2:25" x14ac:dyDescent="0.3">
      <c r="B46" s="6"/>
      <c r="G46" s="355" t="s">
        <v>92</v>
      </c>
      <c r="H46" s="355"/>
      <c r="I46" s="423"/>
      <c r="K46" s="24"/>
      <c r="L46" s="24"/>
      <c r="M46" s="24"/>
      <c r="N46" s="24"/>
      <c r="O46" s="24"/>
      <c r="P46" s="24"/>
      <c r="Q46" s="24"/>
      <c r="R46" s="24"/>
      <c r="S46" s="24"/>
      <c r="T46" s="24"/>
      <c r="U46" s="24"/>
      <c r="V46" s="24"/>
      <c r="W46" s="24"/>
      <c r="X46" s="24"/>
      <c r="Y46" s="24"/>
    </row>
    <row r="47" spans="2:25" x14ac:dyDescent="0.3">
      <c r="B47" s="6"/>
      <c r="G47" s="355" t="s">
        <v>93</v>
      </c>
      <c r="H47" s="355"/>
      <c r="I47" s="423"/>
      <c r="K47" s="24"/>
      <c r="L47" s="24"/>
      <c r="M47" s="24"/>
      <c r="N47" s="24"/>
      <c r="O47" s="24"/>
      <c r="P47" s="24"/>
      <c r="Q47" s="24"/>
      <c r="R47" s="24"/>
      <c r="S47" s="24"/>
      <c r="T47" s="24"/>
      <c r="U47" s="24"/>
      <c r="V47" s="24"/>
      <c r="W47" s="24"/>
      <c r="X47" s="24"/>
      <c r="Y47" s="24"/>
    </row>
    <row r="48" spans="2:25" x14ac:dyDescent="0.3">
      <c r="B48" s="6"/>
      <c r="G48" s="355" t="s">
        <v>94</v>
      </c>
      <c r="H48" s="355"/>
      <c r="I48" s="423"/>
      <c r="K48" s="24"/>
      <c r="L48" s="24"/>
      <c r="M48" s="24"/>
      <c r="N48" s="24"/>
      <c r="O48" s="24"/>
      <c r="P48" s="24"/>
      <c r="Q48" s="24"/>
      <c r="R48" s="24"/>
      <c r="S48" s="24"/>
      <c r="T48" s="24"/>
      <c r="U48" s="24"/>
      <c r="V48" s="24"/>
      <c r="W48" s="24"/>
      <c r="X48" s="24"/>
      <c r="Y48" s="24"/>
    </row>
    <row r="49" spans="1:25" x14ac:dyDescent="0.3">
      <c r="B49" s="6"/>
      <c r="I49" s="7"/>
      <c r="K49" s="24"/>
      <c r="L49" s="24"/>
      <c r="M49" s="24"/>
      <c r="N49" s="24"/>
      <c r="O49" s="24"/>
      <c r="P49" s="24"/>
      <c r="Q49" s="24"/>
      <c r="R49" s="24"/>
      <c r="S49" s="24"/>
      <c r="T49" s="24"/>
      <c r="U49" s="24"/>
      <c r="V49" s="24"/>
      <c r="W49" s="24"/>
      <c r="X49" s="24"/>
      <c r="Y49" s="24"/>
    </row>
    <row r="50" spans="1:25" x14ac:dyDescent="0.3">
      <c r="A50" s="24"/>
      <c r="B50" s="24"/>
      <c r="C50" s="24"/>
      <c r="D50" s="24"/>
      <c r="E50" s="24"/>
      <c r="F50" s="24"/>
      <c r="G50" s="24"/>
      <c r="H50" s="24"/>
      <c r="I50" s="24"/>
      <c r="J50" s="24"/>
      <c r="K50" s="24"/>
      <c r="L50" s="24"/>
      <c r="M50" s="24"/>
      <c r="N50" s="24"/>
      <c r="O50" s="24"/>
      <c r="P50" s="24"/>
      <c r="Q50" s="24"/>
      <c r="R50" s="24"/>
      <c r="S50" s="24"/>
      <c r="T50" s="24"/>
      <c r="U50" s="24"/>
      <c r="V50" s="24"/>
      <c r="W50" s="24"/>
      <c r="X50" s="24"/>
      <c r="Y50" s="24"/>
    </row>
    <row r="51" spans="1:25" x14ac:dyDescent="0.3">
      <c r="A51" s="24"/>
      <c r="B51" s="24"/>
      <c r="C51" s="24"/>
      <c r="D51" s="24"/>
      <c r="E51" s="24"/>
      <c r="F51" s="24"/>
      <c r="G51" s="24"/>
      <c r="H51" s="24"/>
      <c r="I51" s="24"/>
      <c r="J51" s="24"/>
      <c r="K51" s="24"/>
      <c r="L51" s="24"/>
      <c r="M51" s="24"/>
      <c r="N51" s="24"/>
      <c r="O51" s="24"/>
      <c r="P51" s="24"/>
      <c r="Q51" s="24"/>
      <c r="R51" s="24"/>
      <c r="S51" s="24"/>
      <c r="T51" s="24"/>
      <c r="U51" s="24"/>
      <c r="V51" s="24"/>
      <c r="W51" s="24"/>
      <c r="X51" s="24"/>
      <c r="Y51" s="24"/>
    </row>
    <row r="52" spans="1:25" x14ac:dyDescent="0.3">
      <c r="A52" s="24"/>
      <c r="B52" s="24"/>
      <c r="C52" s="24"/>
      <c r="D52" s="24"/>
      <c r="E52" s="24"/>
      <c r="F52" s="24"/>
      <c r="G52" s="24"/>
      <c r="H52" s="24"/>
      <c r="I52" s="24"/>
      <c r="J52" s="24"/>
      <c r="K52" s="24"/>
      <c r="L52" s="24"/>
      <c r="M52" s="24"/>
      <c r="N52" s="24"/>
      <c r="O52" s="24"/>
      <c r="P52" s="24"/>
      <c r="Q52" s="24"/>
      <c r="R52" s="24"/>
      <c r="S52" s="24"/>
      <c r="T52" s="24"/>
      <c r="U52" s="24"/>
      <c r="V52" s="24"/>
      <c r="W52" s="24"/>
      <c r="X52" s="24"/>
      <c r="Y52" s="24"/>
    </row>
    <row r="53" spans="1:25" x14ac:dyDescent="0.3">
      <c r="A53" s="24"/>
      <c r="B53" s="24"/>
      <c r="C53" s="24"/>
      <c r="D53" s="24"/>
      <c r="E53" s="24"/>
      <c r="F53" s="24"/>
      <c r="G53" s="24"/>
      <c r="H53" s="24"/>
      <c r="I53" s="24"/>
      <c r="J53" s="24"/>
      <c r="K53" s="24"/>
      <c r="L53" s="24"/>
      <c r="M53" s="24"/>
      <c r="N53" s="24"/>
      <c r="O53" s="24"/>
      <c r="P53" s="24"/>
      <c r="Q53" s="24"/>
      <c r="R53" s="24"/>
      <c r="S53" s="24"/>
      <c r="T53" s="24"/>
      <c r="U53" s="24"/>
      <c r="V53" s="24"/>
      <c r="W53" s="24"/>
      <c r="X53" s="24"/>
      <c r="Y53" s="24"/>
    </row>
    <row r="54" spans="1:25" x14ac:dyDescent="0.3">
      <c r="A54" s="24"/>
      <c r="B54" s="24"/>
      <c r="C54" s="24"/>
      <c r="D54" s="24"/>
      <c r="E54" s="24"/>
      <c r="F54" s="24"/>
      <c r="G54" s="24"/>
      <c r="H54" s="24"/>
      <c r="I54" s="24"/>
      <c r="J54" s="24"/>
      <c r="K54" s="24"/>
      <c r="L54" s="24"/>
      <c r="M54" s="24"/>
      <c r="N54" s="24"/>
      <c r="O54" s="24"/>
      <c r="P54" s="24"/>
      <c r="Q54" s="24"/>
      <c r="R54" s="24"/>
      <c r="S54" s="24"/>
      <c r="T54" s="24"/>
      <c r="U54" s="24"/>
      <c r="V54" s="24"/>
      <c r="W54" s="24"/>
      <c r="X54" s="24"/>
      <c r="Y54" s="24"/>
    </row>
    <row r="55" spans="1:25" x14ac:dyDescent="0.3">
      <c r="A55" s="24"/>
      <c r="B55" s="24"/>
      <c r="C55" s="24"/>
      <c r="D55" s="24"/>
      <c r="E55" s="24"/>
      <c r="F55" s="24"/>
      <c r="G55" s="24"/>
      <c r="H55" s="24"/>
      <c r="I55" s="24"/>
      <c r="J55" s="24"/>
      <c r="K55" s="24"/>
      <c r="L55" s="24"/>
      <c r="M55" s="24"/>
      <c r="N55" s="24"/>
      <c r="O55" s="24"/>
      <c r="P55" s="24"/>
      <c r="Q55" s="24"/>
      <c r="R55" s="24"/>
      <c r="S55" s="24"/>
      <c r="T55" s="24"/>
      <c r="U55" s="24"/>
      <c r="V55" s="24"/>
      <c r="W55" s="24"/>
      <c r="X55" s="24"/>
      <c r="Y55" s="24"/>
    </row>
    <row r="56" spans="1:25" x14ac:dyDescent="0.3">
      <c r="A56" s="24"/>
      <c r="B56" s="24"/>
      <c r="C56" s="24"/>
      <c r="D56" s="24"/>
      <c r="E56" s="24"/>
      <c r="F56" s="24"/>
      <c r="G56" s="24"/>
      <c r="H56" s="24"/>
      <c r="I56" s="24"/>
      <c r="J56" s="24"/>
      <c r="K56" s="24"/>
      <c r="L56" s="24"/>
      <c r="M56" s="24"/>
      <c r="N56" s="24"/>
      <c r="O56" s="24"/>
      <c r="P56" s="24"/>
      <c r="Q56" s="24"/>
      <c r="R56" s="24"/>
      <c r="S56" s="24"/>
      <c r="T56" s="24"/>
      <c r="U56" s="24"/>
      <c r="V56" s="24"/>
      <c r="W56" s="24"/>
      <c r="X56" s="24"/>
      <c r="Y56" s="24"/>
    </row>
    <row r="57" spans="1:25" x14ac:dyDescent="0.3">
      <c r="A57" s="24"/>
      <c r="B57" s="24"/>
      <c r="C57" s="24"/>
      <c r="D57" s="24"/>
      <c r="E57" s="24"/>
      <c r="F57" s="24"/>
      <c r="G57" s="24"/>
      <c r="H57" s="24"/>
      <c r="I57" s="24"/>
      <c r="J57" s="24"/>
      <c r="K57" s="24"/>
      <c r="L57" s="24"/>
      <c r="M57" s="24"/>
      <c r="N57" s="24"/>
      <c r="O57" s="24"/>
      <c r="P57" s="24"/>
      <c r="Q57" s="24"/>
      <c r="R57" s="24"/>
      <c r="S57" s="24"/>
      <c r="T57" s="24"/>
      <c r="U57" s="24"/>
      <c r="V57" s="24"/>
      <c r="W57" s="24"/>
      <c r="X57" s="24"/>
      <c r="Y57" s="24"/>
    </row>
    <row r="58" spans="1:25" x14ac:dyDescent="0.3">
      <c r="A58" s="24"/>
      <c r="B58" s="24"/>
      <c r="C58" s="24"/>
      <c r="D58" s="24"/>
      <c r="E58" s="24"/>
      <c r="F58" s="24"/>
      <c r="G58" s="24"/>
      <c r="H58" s="24"/>
      <c r="I58" s="24"/>
      <c r="J58" s="24"/>
      <c r="K58" s="24"/>
      <c r="L58" s="24"/>
      <c r="M58" s="24"/>
      <c r="N58" s="24"/>
      <c r="O58" s="24"/>
      <c r="P58" s="24"/>
      <c r="Q58" s="24"/>
      <c r="R58" s="24"/>
      <c r="S58" s="24"/>
      <c r="T58" s="24"/>
      <c r="U58" s="24"/>
      <c r="V58" s="24"/>
      <c r="W58" s="24"/>
      <c r="X58" s="24"/>
      <c r="Y58" s="24"/>
    </row>
    <row r="59" spans="1:25" x14ac:dyDescent="0.3">
      <c r="A59" s="24"/>
      <c r="B59" s="24"/>
      <c r="C59" s="24"/>
      <c r="D59" s="24"/>
      <c r="E59" s="24"/>
      <c r="F59" s="24"/>
      <c r="G59" s="24"/>
      <c r="H59" s="24"/>
      <c r="I59" s="24"/>
      <c r="J59" s="24"/>
      <c r="K59" s="24"/>
      <c r="L59" s="24"/>
      <c r="M59" s="24"/>
      <c r="N59" s="24"/>
      <c r="O59" s="24"/>
      <c r="P59" s="24"/>
      <c r="Q59" s="24"/>
      <c r="R59" s="24"/>
      <c r="S59" s="24"/>
      <c r="T59" s="24"/>
      <c r="U59" s="24"/>
      <c r="V59" s="24"/>
      <c r="W59" s="24"/>
      <c r="X59" s="24"/>
      <c r="Y59" s="24"/>
    </row>
    <row r="60" spans="1:25" x14ac:dyDescent="0.3">
      <c r="A60" s="24"/>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25" x14ac:dyDescent="0.3">
      <c r="A61" s="24"/>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25" x14ac:dyDescent="0.3">
      <c r="A62" s="24"/>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25" x14ac:dyDescent="0.3">
      <c r="A63" s="24"/>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25" x14ac:dyDescent="0.3">
      <c r="A64" s="24"/>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x14ac:dyDescent="0.3">
      <c r="A65" s="24"/>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x14ac:dyDescent="0.3">
      <c r="A66" s="24"/>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x14ac:dyDescent="0.3">
      <c r="A67" s="24"/>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x14ac:dyDescent="0.3">
      <c r="A68" s="24"/>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x14ac:dyDescent="0.3">
      <c r="A69" s="24"/>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x14ac:dyDescent="0.3">
      <c r="A70" s="24"/>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x14ac:dyDescent="0.3">
      <c r="A71" s="24"/>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x14ac:dyDescent="0.3">
      <c r="A72" s="24"/>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x14ac:dyDescent="0.3">
      <c r="A73" s="24"/>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x14ac:dyDescent="0.3">
      <c r="A74" s="24"/>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x14ac:dyDescent="0.3">
      <c r="A75" s="24"/>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x14ac:dyDescent="0.3">
      <c r="A76" s="24"/>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x14ac:dyDescent="0.3">
      <c r="A77" s="24"/>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x14ac:dyDescent="0.3">
      <c r="A78" s="24"/>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x14ac:dyDescent="0.3">
      <c r="A79" s="24"/>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x14ac:dyDescent="0.3">
      <c r="A80" s="24"/>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x14ac:dyDescent="0.3">
      <c r="A81" s="24"/>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x14ac:dyDescent="0.3">
      <c r="A82" s="24"/>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x14ac:dyDescent="0.3">
      <c r="A83" s="24"/>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x14ac:dyDescent="0.3">
      <c r="A84" s="24"/>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x14ac:dyDescent="0.3">
      <c r="A85" s="24"/>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x14ac:dyDescent="0.3">
      <c r="A86" s="24"/>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x14ac:dyDescent="0.3">
      <c r="A87" s="24"/>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x14ac:dyDescent="0.3">
      <c r="A88" s="24"/>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x14ac:dyDescent="0.3">
      <c r="A89" s="24"/>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x14ac:dyDescent="0.3">
      <c r="A90" s="24"/>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x14ac:dyDescent="0.3">
      <c r="A91" s="24"/>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x14ac:dyDescent="0.3">
      <c r="A92" s="24"/>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x14ac:dyDescent="0.3">
      <c r="A93" s="24"/>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x14ac:dyDescent="0.3">
      <c r="A94" s="24"/>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x14ac:dyDescent="0.3">
      <c r="A95" s="24"/>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x14ac:dyDescent="0.3">
      <c r="A96" s="24"/>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x14ac:dyDescent="0.3">
      <c r="A97" s="24"/>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x14ac:dyDescent="0.3">
      <c r="A98" s="24"/>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x14ac:dyDescent="0.3">
      <c r="A99" s="24"/>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x14ac:dyDescent="0.3">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x14ac:dyDescent="0.3">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x14ac:dyDescent="0.3">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x14ac:dyDescent="0.3">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x14ac:dyDescent="0.3">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x14ac:dyDescent="0.3">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x14ac:dyDescent="0.3">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x14ac:dyDescent="0.3">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x14ac:dyDescent="0.3">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x14ac:dyDescent="0.3">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x14ac:dyDescent="0.3">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x14ac:dyDescent="0.3">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x14ac:dyDescent="0.3">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x14ac:dyDescent="0.3">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x14ac:dyDescent="0.3">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x14ac:dyDescent="0.3">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x14ac:dyDescent="0.3">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x14ac:dyDescent="0.3">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x14ac:dyDescent="0.3">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x14ac:dyDescent="0.3">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x14ac:dyDescent="0.3">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x14ac:dyDescent="0.3">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x14ac:dyDescent="0.3">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x14ac:dyDescent="0.3">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x14ac:dyDescent="0.3">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x14ac:dyDescent="0.3">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x14ac:dyDescent="0.3">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x14ac:dyDescent="0.3">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x14ac:dyDescent="0.3">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x14ac:dyDescent="0.3">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x14ac:dyDescent="0.3">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x14ac:dyDescent="0.3">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x14ac:dyDescent="0.3">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x14ac:dyDescent="0.3">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x14ac:dyDescent="0.3">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x14ac:dyDescent="0.3">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x14ac:dyDescent="0.3">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x14ac:dyDescent="0.3">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x14ac:dyDescent="0.3">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x14ac:dyDescent="0.3">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x14ac:dyDescent="0.3">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x14ac:dyDescent="0.3">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x14ac:dyDescent="0.3">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x14ac:dyDescent="0.3">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x14ac:dyDescent="0.3">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x14ac:dyDescent="0.3">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x14ac:dyDescent="0.3">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x14ac:dyDescent="0.3">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x14ac:dyDescent="0.3">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x14ac:dyDescent="0.3">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x14ac:dyDescent="0.3">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x14ac:dyDescent="0.3">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x14ac:dyDescent="0.3">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x14ac:dyDescent="0.3">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x14ac:dyDescent="0.3">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x14ac:dyDescent="0.3">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x14ac:dyDescent="0.3">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x14ac:dyDescent="0.3">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x14ac:dyDescent="0.3">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x14ac:dyDescent="0.3">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x14ac:dyDescent="0.3">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x14ac:dyDescent="0.3">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x14ac:dyDescent="0.3">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x14ac:dyDescent="0.3">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x14ac:dyDescent="0.3">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x14ac:dyDescent="0.3">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x14ac:dyDescent="0.3">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x14ac:dyDescent="0.3">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x14ac:dyDescent="0.3">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x14ac:dyDescent="0.3">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x14ac:dyDescent="0.3">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x14ac:dyDescent="0.3">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x14ac:dyDescent="0.3">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x14ac:dyDescent="0.3">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x14ac:dyDescent="0.3">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x14ac:dyDescent="0.3">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x14ac:dyDescent="0.3">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x14ac:dyDescent="0.3">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x14ac:dyDescent="0.3">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x14ac:dyDescent="0.3">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x14ac:dyDescent="0.3">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x14ac:dyDescent="0.3">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x14ac:dyDescent="0.3">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x14ac:dyDescent="0.3">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x14ac:dyDescent="0.3">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x14ac:dyDescent="0.3">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x14ac:dyDescent="0.3">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x14ac:dyDescent="0.3">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x14ac:dyDescent="0.3">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x14ac:dyDescent="0.3">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x14ac:dyDescent="0.3">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x14ac:dyDescent="0.3">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x14ac:dyDescent="0.3">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x14ac:dyDescent="0.3">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x14ac:dyDescent="0.3">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x14ac:dyDescent="0.3">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x14ac:dyDescent="0.3">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x14ac:dyDescent="0.3">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x14ac:dyDescent="0.3">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x14ac:dyDescent="0.3">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x14ac:dyDescent="0.3">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x14ac:dyDescent="0.3">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x14ac:dyDescent="0.3">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x14ac:dyDescent="0.3">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x14ac:dyDescent="0.3">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x14ac:dyDescent="0.3">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x14ac:dyDescent="0.3">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x14ac:dyDescent="0.3">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x14ac:dyDescent="0.3">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x14ac:dyDescent="0.3">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x14ac:dyDescent="0.3">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x14ac:dyDescent="0.3">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x14ac:dyDescent="0.3">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x14ac:dyDescent="0.3">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x14ac:dyDescent="0.3">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x14ac:dyDescent="0.3">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x14ac:dyDescent="0.3">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x14ac:dyDescent="0.3">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x14ac:dyDescent="0.3">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x14ac:dyDescent="0.3">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x14ac:dyDescent="0.3">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x14ac:dyDescent="0.3">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x14ac:dyDescent="0.3">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x14ac:dyDescent="0.3">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x14ac:dyDescent="0.3">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x14ac:dyDescent="0.3">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x14ac:dyDescent="0.3">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x14ac:dyDescent="0.3">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x14ac:dyDescent="0.3">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x14ac:dyDescent="0.3">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x14ac:dyDescent="0.3">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x14ac:dyDescent="0.3">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x14ac:dyDescent="0.3">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x14ac:dyDescent="0.3">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x14ac:dyDescent="0.3">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x14ac:dyDescent="0.3">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x14ac:dyDescent="0.3">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x14ac:dyDescent="0.3">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x14ac:dyDescent="0.3">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x14ac:dyDescent="0.3">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x14ac:dyDescent="0.3">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x14ac:dyDescent="0.3">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x14ac:dyDescent="0.3">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x14ac:dyDescent="0.3">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x14ac:dyDescent="0.3">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x14ac:dyDescent="0.3">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x14ac:dyDescent="0.3">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x14ac:dyDescent="0.3">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sheetData>
  <sheetProtection algorithmName="SHA-512" hashValue="fFZq9QTXLj1PXUbE0T58h0LDfpWF9r7shduzVE1kXzUPQFHokAWAtiUdBQ/CBDUg8EwrCO+lvGMwJc28crrcEQ==" saltValue="hS7zalj/phWFRGw7e2uBQg==" spinCount="100000" sheet="1" objects="1" scenarios="1"/>
  <mergeCells count="11">
    <mergeCell ref="C3:I3"/>
    <mergeCell ref="C2:I2"/>
    <mergeCell ref="C6:I6"/>
    <mergeCell ref="G46:I46"/>
    <mergeCell ref="G47:I47"/>
    <mergeCell ref="B13:I14"/>
    <mergeCell ref="G48:I48"/>
    <mergeCell ref="C7:F7"/>
    <mergeCell ref="G7:I7"/>
    <mergeCell ref="F44:H44"/>
    <mergeCell ref="F45:H45"/>
  </mergeCells>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2:AA4"/>
  <sheetViews>
    <sheetView workbookViewId="0">
      <selection activeCell="A2" sqref="A2:M2"/>
    </sheetView>
  </sheetViews>
  <sheetFormatPr defaultRowHeight="16.5" x14ac:dyDescent="0.3"/>
  <cols>
    <col min="1" max="1" width="5.85546875" customWidth="1"/>
    <col min="2" max="2" width="9" customWidth="1"/>
    <col min="3" max="3" width="5.7109375" customWidth="1"/>
    <col min="4" max="4" width="12.85546875" customWidth="1"/>
    <col min="5" max="5" width="7.85546875" bestFit="1" customWidth="1"/>
    <col min="6" max="6" width="67" bestFit="1" customWidth="1"/>
    <col min="7" max="7" width="4.85546875" customWidth="1"/>
    <col min="8" max="8" width="1.28515625" customWidth="1"/>
    <col min="9" max="9" width="10" customWidth="1"/>
    <col min="10" max="10" width="1.28515625" customWidth="1"/>
    <col min="11" max="11" width="9.7109375" customWidth="1"/>
    <col min="12" max="12" width="1" customWidth="1"/>
    <col min="13" max="13" width="9.85546875" customWidth="1"/>
    <col min="14" max="14" width="1.42578125" customWidth="1"/>
    <col min="20" max="20" width="56.5703125" customWidth="1"/>
    <col min="22" max="22" width="1.140625" customWidth="1"/>
    <col min="24" max="24" width="1.28515625" customWidth="1"/>
    <col min="26" max="26" width="1.140625" customWidth="1"/>
  </cols>
  <sheetData>
    <row r="2" spans="1:27" ht="23.25" x14ac:dyDescent="0.35">
      <c r="A2" s="430" t="s">
        <v>152</v>
      </c>
      <c r="B2" s="430"/>
      <c r="C2" s="430"/>
      <c r="D2" s="430"/>
      <c r="E2" s="430"/>
      <c r="F2" s="430"/>
      <c r="G2" s="430"/>
      <c r="H2" s="430"/>
      <c r="I2" s="430"/>
      <c r="J2" s="430"/>
      <c r="K2" s="430"/>
      <c r="L2" s="430"/>
      <c r="M2" s="430"/>
      <c r="N2" s="107"/>
      <c r="O2" s="397" t="s">
        <v>153</v>
      </c>
      <c r="P2" s="397"/>
      <c r="Q2" s="397"/>
      <c r="R2" s="397"/>
      <c r="S2" s="397"/>
      <c r="T2" s="397"/>
      <c r="U2" s="397"/>
      <c r="V2" s="397"/>
      <c r="W2" s="397"/>
      <c r="X2" s="397"/>
      <c r="Y2" s="397"/>
      <c r="Z2" s="397"/>
      <c r="AA2" s="397"/>
    </row>
    <row r="3" spans="1:27" ht="63.75" x14ac:dyDescent="0.3">
      <c r="A3" s="40" t="s">
        <v>22</v>
      </c>
      <c r="B3" s="40" t="s">
        <v>23</v>
      </c>
      <c r="C3" s="40" t="s">
        <v>24</v>
      </c>
      <c r="D3" s="47" t="s">
        <v>25</v>
      </c>
      <c r="E3" s="48" t="s">
        <v>26</v>
      </c>
      <c r="F3" s="47" t="s">
        <v>27</v>
      </c>
      <c r="G3" s="208" t="s">
        <v>28</v>
      </c>
      <c r="H3" s="41"/>
      <c r="I3" s="41" t="s">
        <v>154</v>
      </c>
      <c r="J3" s="41"/>
      <c r="K3" s="41" t="s">
        <v>155</v>
      </c>
      <c r="L3" s="41"/>
      <c r="M3" s="41" t="s">
        <v>156</v>
      </c>
      <c r="N3" s="107"/>
      <c r="O3" s="40" t="s">
        <v>22</v>
      </c>
      <c r="P3" s="40" t="s">
        <v>23</v>
      </c>
      <c r="Q3" s="40" t="s">
        <v>24</v>
      </c>
      <c r="R3" s="47" t="s">
        <v>25</v>
      </c>
      <c r="S3" s="48" t="s">
        <v>26</v>
      </c>
      <c r="T3" s="47" t="s">
        <v>27</v>
      </c>
      <c r="U3" s="208" t="s">
        <v>28</v>
      </c>
      <c r="V3" s="41"/>
      <c r="W3" s="41" t="s">
        <v>157</v>
      </c>
      <c r="X3" s="41"/>
      <c r="Y3" s="41" t="s">
        <v>158</v>
      </c>
      <c r="Z3" s="41"/>
      <c r="AA3" s="41" t="s">
        <v>159</v>
      </c>
    </row>
    <row r="4" spans="1:27" x14ac:dyDescent="0.3">
      <c r="A4" s="3">
        <f>'Individual Kindergarten'!O2</f>
        <v>2013</v>
      </c>
      <c r="B4" s="3">
        <f>'Criteria Sheet'!D70</f>
        <v>1</v>
      </c>
      <c r="C4" s="3">
        <f>'Criteria Sheet'!D71</f>
        <v>1</v>
      </c>
      <c r="D4" s="2">
        <f>'Individual Kindergarten'!$E$12</f>
        <v>0</v>
      </c>
      <c r="E4" s="51" t="str">
        <f>'Individual Kindergarten'!$C$17</f>
        <v/>
      </c>
      <c r="F4" s="2">
        <f>'Individual Kindergarten'!$C$16</f>
        <v>0</v>
      </c>
      <c r="G4" s="130">
        <f>'Individual Kindergarten'!$C$19</f>
        <v>0</v>
      </c>
      <c r="H4" s="130"/>
      <c r="I4" s="284">
        <f>'Individual Kindergarten'!$C$20</f>
        <v>0</v>
      </c>
      <c r="J4" s="284"/>
      <c r="K4" s="284">
        <f>'Individual Kindergarten'!$C$21</f>
        <v>0</v>
      </c>
      <c r="L4" s="284"/>
      <c r="M4" s="50">
        <f>'Individual Kindergarten'!$C$22</f>
        <v>0</v>
      </c>
      <c r="N4" s="107"/>
      <c r="O4" s="2">
        <f>'Criteria Sheet'!$C$69</f>
        <v>2022</v>
      </c>
      <c r="P4" s="2">
        <f>'Criteria Sheet'!$C$70</f>
        <v>1</v>
      </c>
      <c r="Q4" s="2">
        <f>'Criteria Sheet'!$C$71</f>
        <v>2</v>
      </c>
      <c r="R4" s="2">
        <f>'Individual Kindergarten'!$E$12</f>
        <v>0</v>
      </c>
      <c r="S4" s="2" t="str">
        <f>'Individual Kindergarten'!$C$17</f>
        <v/>
      </c>
      <c r="T4" s="2">
        <f>'Individual Kindergarten'!$C$16</f>
        <v>0</v>
      </c>
      <c r="U4" s="2">
        <f>'Individual Kindergarten'!$C$19</f>
        <v>0</v>
      </c>
      <c r="V4" s="2"/>
      <c r="W4" s="2">
        <f>'Individual Kindergarten'!$G$54</f>
        <v>0</v>
      </c>
      <c r="X4" s="2"/>
      <c r="Y4" s="2">
        <f>'Individual Kindergarten'!$C$36</f>
        <v>0</v>
      </c>
      <c r="Z4" s="2"/>
      <c r="AA4" s="2">
        <f>'Individual Kindergarten'!$C$37</f>
        <v>0</v>
      </c>
    </row>
  </sheetData>
  <sheetProtection algorithmName="SHA-512" hashValue="iS/+9RIOuyYg8mVo1MTv++Ts9kG9hWepyIW9cwGEcLK2vIGmlooHJsREgkdG63cum3+ofytXqI9qx+heV6t8zg==" saltValue="GKn42SRN2H7JW2RAdfHvNg==" spinCount="100000" sheet="1" objects="1" scenarios="1"/>
  <mergeCells count="2">
    <mergeCell ref="O2:AA2"/>
    <mergeCell ref="A2:M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23"/>
  <sheetViews>
    <sheetView workbookViewId="0">
      <selection activeCell="B10" sqref="B10"/>
    </sheetView>
  </sheetViews>
  <sheetFormatPr defaultRowHeight="16.5" x14ac:dyDescent="0.3"/>
  <cols>
    <col min="1" max="1" width="2.42578125" customWidth="1"/>
    <col min="2" max="2" width="78.28515625" customWidth="1"/>
    <col min="6" max="6" width="74.42578125" customWidth="1"/>
  </cols>
  <sheetData>
    <row r="1" spans="1:6" ht="25.5" x14ac:dyDescent="0.35">
      <c r="A1" s="292" t="s">
        <v>0</v>
      </c>
      <c r="B1" s="292"/>
    </row>
    <row r="2" spans="1:6" ht="30.75" customHeight="1" x14ac:dyDescent="0.3">
      <c r="A2" s="42"/>
      <c r="B2" s="135" t="s">
        <v>1</v>
      </c>
    </row>
    <row r="3" spans="1:6" ht="17.25" thickBot="1" x14ac:dyDescent="0.35">
      <c r="B3" s="144" t="s">
        <v>2</v>
      </c>
    </row>
    <row r="4" spans="1:6" ht="49.5" x14ac:dyDescent="0.3">
      <c r="A4" s="155">
        <v>1</v>
      </c>
      <c r="B4" s="186" t="s">
        <v>15</v>
      </c>
    </row>
    <row r="5" spans="1:6" x14ac:dyDescent="0.3">
      <c r="A5" s="156"/>
      <c r="B5" s="293" t="s">
        <v>16</v>
      </c>
    </row>
    <row r="6" spans="1:6" x14ac:dyDescent="0.3">
      <c r="A6" s="156"/>
      <c r="B6" s="293"/>
    </row>
    <row r="7" spans="1:6" ht="33" x14ac:dyDescent="0.3">
      <c r="A7" s="156">
        <v>2</v>
      </c>
      <c r="B7" s="159" t="s">
        <v>5</v>
      </c>
    </row>
    <row r="8" spans="1:6" ht="49.5" x14ac:dyDescent="0.3">
      <c r="A8" s="156">
        <v>3</v>
      </c>
      <c r="B8" s="159" t="s">
        <v>17</v>
      </c>
    </row>
    <row r="9" spans="1:6" x14ac:dyDescent="0.3">
      <c r="A9" s="156">
        <v>4</v>
      </c>
      <c r="B9" s="159" t="s">
        <v>18</v>
      </c>
      <c r="F9" s="143"/>
    </row>
    <row r="10" spans="1:6" ht="38.25" customHeight="1" x14ac:dyDescent="0.3">
      <c r="A10" s="170">
        <v>5</v>
      </c>
      <c r="B10" s="209" t="s">
        <v>19</v>
      </c>
    </row>
    <row r="11" spans="1:6" ht="33" x14ac:dyDescent="0.3">
      <c r="A11" s="156">
        <v>6</v>
      </c>
      <c r="B11" s="209" t="s">
        <v>20</v>
      </c>
    </row>
    <row r="12" spans="1:6" ht="24.75" customHeight="1" x14ac:dyDescent="0.3">
      <c r="A12" s="156"/>
      <c r="B12" s="198" t="s">
        <v>11</v>
      </c>
    </row>
    <row r="13" spans="1:6" x14ac:dyDescent="0.3">
      <c r="A13" s="156">
        <v>7</v>
      </c>
      <c r="B13" s="210" t="s">
        <v>12</v>
      </c>
    </row>
    <row r="14" spans="1:6" x14ac:dyDescent="0.3">
      <c r="A14" s="156">
        <v>8</v>
      </c>
      <c r="B14" s="209" t="s">
        <v>13</v>
      </c>
    </row>
    <row r="15" spans="1:6" ht="32.25" customHeight="1" thickBot="1" x14ac:dyDescent="0.35">
      <c r="A15" s="161"/>
      <c r="B15" s="211" t="s">
        <v>21</v>
      </c>
    </row>
    <row r="17" spans="1:2" x14ac:dyDescent="0.3">
      <c r="B17" s="11"/>
    </row>
    <row r="20" spans="1:2" x14ac:dyDescent="0.3">
      <c r="A20" s="282"/>
      <c r="B20" s="62"/>
    </row>
    <row r="22" spans="1:2" x14ac:dyDescent="0.3">
      <c r="A22" s="1"/>
      <c r="B22" s="143"/>
    </row>
    <row r="23" spans="1:2" x14ac:dyDescent="0.3">
      <c r="A23" s="1"/>
      <c r="B23" s="143"/>
    </row>
  </sheetData>
  <sheetProtection algorithmName="SHA-512" hashValue="rdis/OID8w9n1yntLx2NA7WXS5rTo5BmlY3IkUl/n3BwA215pQbZ6/ebgHx6aJ2p6rzZ+9XVQQi+97j7tnjVGw==" saltValue="x96frug5hchKRF/d///21Q==" spinCount="100000" sheet="1" objects="1" scenarios="1"/>
  <mergeCells count="2">
    <mergeCell ref="A1:B1"/>
    <mergeCell ref="B5:B6"/>
  </mergeCells>
  <hyperlinks>
    <hyperlink ref="B5" location="'Forecast &amp; previous data entry'!A1" display="Forecast &amp; previous data entry" xr:uid="{00000000-0004-0000-0100-000000000000}"/>
    <hyperlink ref="B12" location="'Stat Dec (Forecast collection)'!A1" display="Statutory Declaration" xr:uid="{00000000-0004-0000-0100-000001000000}"/>
  </hyperlink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A12"/>
  <sheetViews>
    <sheetView workbookViewId="0">
      <selection activeCell="T4" sqref="T4"/>
    </sheetView>
  </sheetViews>
  <sheetFormatPr defaultRowHeight="16.5" x14ac:dyDescent="0.3"/>
  <cols>
    <col min="4" max="4" width="13" customWidth="1"/>
    <col min="5" max="5" width="8.85546875" customWidth="1"/>
    <col min="6" max="6" width="67.85546875" customWidth="1"/>
    <col min="7" max="7" width="9.7109375" customWidth="1"/>
    <col min="8" max="8" width="1.140625" customWidth="1"/>
    <col min="9" max="9" width="9.28515625" customWidth="1"/>
    <col min="10" max="10" width="1.140625" customWidth="1"/>
    <col min="11" max="11" width="9.85546875" customWidth="1"/>
    <col min="12" max="12" width="1.140625" customWidth="1"/>
    <col min="13" max="13" width="10.140625" customWidth="1"/>
    <col min="14" max="14" width="1.28515625" customWidth="1"/>
    <col min="20" max="20" width="48.7109375" customWidth="1"/>
    <col min="22" max="22" width="1.28515625" customWidth="1"/>
    <col min="23" max="23" width="10.28515625" customWidth="1"/>
    <col min="24" max="24" width="1.28515625" customWidth="1"/>
    <col min="26" max="26" width="1.42578125" customWidth="1"/>
  </cols>
  <sheetData>
    <row r="1" spans="1:27" ht="23.25" x14ac:dyDescent="0.35">
      <c r="A1" s="294" t="str">
        <f>"Enrolment details for term "&amp;'Criteria Sheet'!$H$71&amp;", semester "&amp;'Criteria Sheet'!$H$70&amp;", "&amp;'Criteria Sheet'!$H$69</f>
        <v>Enrolment details for term 4, semester 2, 2022</v>
      </c>
      <c r="B1" s="294"/>
      <c r="C1" s="294"/>
      <c r="D1" s="294"/>
      <c r="E1" s="294"/>
      <c r="F1" s="294"/>
      <c r="G1" s="294"/>
      <c r="H1" s="294"/>
      <c r="I1" s="294"/>
      <c r="J1" s="294"/>
      <c r="K1" s="294"/>
      <c r="L1" s="294"/>
      <c r="M1" s="294"/>
      <c r="N1" s="107"/>
    </row>
    <row r="2" spans="1:27" s="49" customFormat="1" ht="72" customHeight="1" x14ac:dyDescent="0.3">
      <c r="A2" s="40" t="s">
        <v>22</v>
      </c>
      <c r="B2" s="40" t="s">
        <v>23</v>
      </c>
      <c r="C2" s="40" t="s">
        <v>24</v>
      </c>
      <c r="D2" s="47" t="s">
        <v>25</v>
      </c>
      <c r="E2" s="48" t="s">
        <v>26</v>
      </c>
      <c r="F2" s="47" t="s">
        <v>27</v>
      </c>
      <c r="G2" s="208" t="s">
        <v>28</v>
      </c>
      <c r="H2" s="41"/>
      <c r="I2" s="41" t="s">
        <v>29</v>
      </c>
      <c r="J2" s="41"/>
      <c r="K2" s="208" t="s">
        <v>30</v>
      </c>
      <c r="L2" s="41"/>
      <c r="M2" s="208" t="s">
        <v>31</v>
      </c>
      <c r="N2" s="108"/>
      <c r="O2"/>
      <c r="P2"/>
      <c r="Q2"/>
      <c r="R2"/>
      <c r="S2"/>
      <c r="T2"/>
      <c r="U2"/>
      <c r="V2"/>
      <c r="W2"/>
      <c r="X2"/>
      <c r="Y2"/>
      <c r="Z2"/>
      <c r="AA2"/>
    </row>
    <row r="3" spans="1:27" x14ac:dyDescent="0.3">
      <c r="A3" s="3" t="str">
        <f>IF(ISBLANK('Kindy data entry'!$C$17),"",'Criteria Sheet'!$H$69)</f>
        <v/>
      </c>
      <c r="B3" s="3" t="str">
        <f>IF(ISBLANK('Kindy data entry'!$C$17),"",'Criteria Sheet'!$H$70)</f>
        <v/>
      </c>
      <c r="C3" s="3" t="str">
        <f>IF(ISBLANK('Kindy data entry'!$C$17),"",'Criteria Sheet'!$H$71)</f>
        <v/>
      </c>
      <c r="D3" s="3" t="str">
        <f>IF(ISBLANK('Kindy data entry'!$C$17),"",'Kindy data entry'!$E$9)</f>
        <v/>
      </c>
      <c r="E3" s="51">
        <f>'Kindy data entry'!$C$17</f>
        <v>0</v>
      </c>
      <c r="F3" s="2">
        <f>'Kindy data entry'!$C$16</f>
        <v>0</v>
      </c>
      <c r="G3" s="130">
        <f>'Kindy data entry'!$C$18</f>
        <v>0</v>
      </c>
      <c r="H3" s="130"/>
      <c r="I3" s="284" t="e">
        <f>'Kindy data entry'!#REF!</f>
        <v>#REF!</v>
      </c>
      <c r="J3" s="284"/>
      <c r="K3" s="284" t="e">
        <f>'Kindy data entry'!#REF!</f>
        <v>#REF!</v>
      </c>
      <c r="L3" s="284"/>
      <c r="M3" s="50" t="e">
        <f>'Kindy data entry'!#REF!</f>
        <v>#REF!</v>
      </c>
      <c r="N3" s="107"/>
    </row>
    <row r="4" spans="1:27" x14ac:dyDescent="0.3">
      <c r="A4" s="3" t="str">
        <f>IF(ISBLANK('Forecast &amp; previous data entry'!$I$17),"",'Criteria Sheet'!$H$69)</f>
        <v/>
      </c>
      <c r="B4" s="3" t="str">
        <f>IF(ISBLANK('Forecast &amp; previous data entry'!$I$17),"",'Criteria Sheet'!$H$70)</f>
        <v/>
      </c>
      <c r="C4" s="3" t="str">
        <f>IF(ISBLANK('Forecast &amp; previous data entry'!$I$17),"",'Criteria Sheet'!$H$71)</f>
        <v/>
      </c>
      <c r="D4" s="3" t="str">
        <f>IF(ISBLANK('Kindy data entry'!#REF!),"",'Kindy data entry'!$E$9)</f>
        <v>Brisbane</v>
      </c>
      <c r="E4" s="51" t="e">
        <f>'Kindy data entry'!#REF!</f>
        <v>#REF!</v>
      </c>
      <c r="F4" s="2" t="e">
        <f>'Kindy data entry'!#REF!</f>
        <v>#REF!</v>
      </c>
      <c r="G4" s="130" t="e">
        <f>'Kindy data entry'!#REF!</f>
        <v>#REF!</v>
      </c>
      <c r="H4" s="130"/>
      <c r="I4" s="284" t="e">
        <f>'Kindy data entry'!#REF!</f>
        <v>#REF!</v>
      </c>
      <c r="J4" s="284"/>
      <c r="K4" s="284" t="e">
        <f>'Kindy data entry'!#REF!</f>
        <v>#REF!</v>
      </c>
      <c r="L4" s="284"/>
      <c r="M4" s="50" t="e">
        <f>'Kindy data entry'!#REF!</f>
        <v>#REF!</v>
      </c>
      <c r="N4" s="107"/>
    </row>
    <row r="5" spans="1:27" x14ac:dyDescent="0.3">
      <c r="A5" s="3" t="str">
        <f>IF(ISBLANK('Forecast &amp; previous data entry'!$O$17),"",'Criteria Sheet'!$H$69)</f>
        <v/>
      </c>
      <c r="B5" s="3" t="str">
        <f>IF(ISBLANK('Forecast &amp; previous data entry'!$O$17),"",'Criteria Sheet'!$H$70)</f>
        <v/>
      </c>
      <c r="C5" s="3" t="str">
        <f>IF(ISBLANK('Forecast &amp; previous data entry'!$O$17),"",'Criteria Sheet'!$H$71)</f>
        <v/>
      </c>
      <c r="D5" s="3" t="str">
        <f>IF(ISBLANK('Kindy data entry'!#REF!),"",'Kindy data entry'!$E$9)</f>
        <v>Brisbane</v>
      </c>
      <c r="E5" s="51" t="e">
        <f>'Kindy data entry'!#REF!</f>
        <v>#REF!</v>
      </c>
      <c r="F5" s="2" t="e">
        <f>'Kindy data entry'!#REF!</f>
        <v>#REF!</v>
      </c>
      <c r="G5" s="130" t="e">
        <f>'Kindy data entry'!#REF!</f>
        <v>#REF!</v>
      </c>
      <c r="H5" s="130"/>
      <c r="I5" s="284" t="e">
        <f>'Kindy data entry'!#REF!</f>
        <v>#REF!</v>
      </c>
      <c r="J5" s="284"/>
      <c r="K5" s="284" t="e">
        <f>'Kindy data entry'!#REF!</f>
        <v>#REF!</v>
      </c>
      <c r="L5" s="284"/>
      <c r="M5" s="50" t="e">
        <f>'Kindy data entry'!#REF!</f>
        <v>#REF!</v>
      </c>
      <c r="N5" s="107"/>
    </row>
    <row r="6" spans="1:27" x14ac:dyDescent="0.3">
      <c r="A6" s="3" t="str">
        <f>IF(ISBLANK('Forecast &amp; previous data entry'!$U$17),"",'Criteria Sheet'!$H$69)</f>
        <v/>
      </c>
      <c r="B6" s="3" t="str">
        <f>IF(ISBLANK('Forecast &amp; previous data entry'!$U$17),"",'Criteria Sheet'!$H$70)</f>
        <v/>
      </c>
      <c r="C6" s="3" t="str">
        <f>IF(ISBLANK('Forecast &amp; previous data entry'!$U$17),"",'Criteria Sheet'!$H$71)</f>
        <v/>
      </c>
      <c r="D6" s="3" t="str">
        <f>IF(ISBLANK('Kindy data entry'!#REF!),"",'Kindy data entry'!$E$9)</f>
        <v>Brisbane</v>
      </c>
      <c r="E6" s="51" t="e">
        <f>'Kindy data entry'!#REF!</f>
        <v>#REF!</v>
      </c>
      <c r="F6" s="2" t="e">
        <f>'Kindy data entry'!#REF!</f>
        <v>#REF!</v>
      </c>
      <c r="G6" s="130" t="e">
        <f>'Kindy data entry'!#REF!</f>
        <v>#REF!</v>
      </c>
      <c r="H6" s="130"/>
      <c r="I6" s="284" t="e">
        <f>'Kindy data entry'!#REF!</f>
        <v>#REF!</v>
      </c>
      <c r="J6" s="284"/>
      <c r="K6" s="284" t="e">
        <f>'Kindy data entry'!#REF!</f>
        <v>#REF!</v>
      </c>
      <c r="L6" s="284"/>
      <c r="M6" s="50" t="e">
        <f>'Kindy data entry'!#REF!</f>
        <v>#REF!</v>
      </c>
      <c r="N6" s="107"/>
    </row>
    <row r="7" spans="1:27" x14ac:dyDescent="0.3">
      <c r="A7" s="3" t="str">
        <f>IF(ISBLANK('Forecast &amp; previous data entry'!$AA$17),"",'Criteria Sheet'!$H$69)</f>
        <v/>
      </c>
      <c r="B7" s="3" t="str">
        <f>IF(ISBLANK('Forecast &amp; previous data entry'!$AA$17),"",'Criteria Sheet'!$H$70)</f>
        <v/>
      </c>
      <c r="C7" s="3" t="str">
        <f>IF(ISBLANK('Forecast &amp; previous data entry'!$AA$17),"",'Criteria Sheet'!$H$71)</f>
        <v/>
      </c>
      <c r="D7" s="3" t="str">
        <f>IF(ISBLANK('Kindy data entry'!#REF!),"",'Kindy data entry'!$E$9)</f>
        <v>Brisbane</v>
      </c>
      <c r="E7" s="51" t="e">
        <f>'Kindy data entry'!#REF!</f>
        <v>#REF!</v>
      </c>
      <c r="F7" s="2" t="e">
        <f>'Kindy data entry'!#REF!</f>
        <v>#REF!</v>
      </c>
      <c r="G7" s="130" t="e">
        <f>'Kindy data entry'!#REF!</f>
        <v>#REF!</v>
      </c>
      <c r="H7" s="130"/>
      <c r="I7" s="284" t="e">
        <f>'Kindy data entry'!#REF!</f>
        <v>#REF!</v>
      </c>
      <c r="J7" s="284"/>
      <c r="K7" s="284" t="e">
        <f>'Kindy data entry'!#REF!</f>
        <v>#REF!</v>
      </c>
      <c r="L7" s="284"/>
      <c r="M7" s="50" t="e">
        <f>'Kindy data entry'!#REF!</f>
        <v>#REF!</v>
      </c>
      <c r="N7" s="107"/>
    </row>
    <row r="8" spans="1:27" x14ac:dyDescent="0.3">
      <c r="A8" s="3" t="str">
        <f>IF(ISBLANK('Forecast &amp; previous data entry'!$AG$17),"",'Criteria Sheet'!$H$69)</f>
        <v/>
      </c>
      <c r="B8" s="3" t="str">
        <f>IF(ISBLANK('Forecast &amp; previous data entry'!$AG$17),"",'Criteria Sheet'!$H$70)</f>
        <v/>
      </c>
      <c r="C8" s="3" t="str">
        <f>IF(ISBLANK('Forecast &amp; previous data entry'!$AG$17),"",'Criteria Sheet'!$H$71)</f>
        <v/>
      </c>
      <c r="D8" s="3" t="str">
        <f>IF(ISBLANK('Kindy data entry'!#REF!),"",'Kindy data entry'!$E$9)</f>
        <v>Brisbane</v>
      </c>
      <c r="E8" s="51" t="e">
        <f>'Kindy data entry'!#REF!</f>
        <v>#REF!</v>
      </c>
      <c r="F8" s="2" t="e">
        <f>'Kindy data entry'!#REF!</f>
        <v>#REF!</v>
      </c>
      <c r="G8" s="130" t="e">
        <f>'Kindy data entry'!#REF!</f>
        <v>#REF!</v>
      </c>
      <c r="H8" s="130"/>
      <c r="I8" s="284" t="e">
        <f>'Kindy data entry'!#REF!</f>
        <v>#REF!</v>
      </c>
      <c r="J8" s="284"/>
      <c r="K8" s="284" t="e">
        <f>'Kindy data entry'!#REF!</f>
        <v>#REF!</v>
      </c>
      <c r="L8" s="284"/>
      <c r="M8" s="50" t="e">
        <f>'Kindy data entry'!#REF!</f>
        <v>#REF!</v>
      </c>
      <c r="N8" s="107"/>
    </row>
    <row r="9" spans="1:27" x14ac:dyDescent="0.3">
      <c r="A9" s="3" t="str">
        <f>IF(ISBLANK('Forecast &amp; previous data entry'!$AM$17),"",'Criteria Sheet'!$H$69)</f>
        <v/>
      </c>
      <c r="B9" s="3" t="str">
        <f>IF(ISBLANK('Forecast &amp; previous data entry'!$AM$17),"",'Criteria Sheet'!$H$70)</f>
        <v/>
      </c>
      <c r="C9" s="3" t="str">
        <f>IF(ISBLANK('Forecast &amp; previous data entry'!$AM$17),"",'Criteria Sheet'!$H$71)</f>
        <v/>
      </c>
      <c r="D9" s="3" t="str">
        <f>IF(ISBLANK('Kindy data entry'!#REF!),"",'Kindy data entry'!$E$9)</f>
        <v>Brisbane</v>
      </c>
      <c r="E9" s="51" t="e">
        <f>'Kindy data entry'!#REF!</f>
        <v>#REF!</v>
      </c>
      <c r="F9" s="2" t="e">
        <f>'Kindy data entry'!#REF!</f>
        <v>#REF!</v>
      </c>
      <c r="G9" s="130" t="e">
        <f>'Kindy data entry'!#REF!</f>
        <v>#REF!</v>
      </c>
      <c r="H9" s="130"/>
      <c r="I9" s="284" t="e">
        <f>'Kindy data entry'!#REF!</f>
        <v>#REF!</v>
      </c>
      <c r="J9" s="284"/>
      <c r="K9" s="284" t="e">
        <f>'Kindy data entry'!#REF!</f>
        <v>#REF!</v>
      </c>
      <c r="L9" s="284"/>
      <c r="M9" s="50" t="e">
        <f>'Kindy data entry'!#REF!</f>
        <v>#REF!</v>
      </c>
      <c r="N9" s="107"/>
    </row>
    <row r="10" spans="1:27" x14ac:dyDescent="0.3">
      <c r="A10" s="3" t="str">
        <f>IF(ISBLANK('Forecast &amp; previous data entry'!$AS$17),"",'Criteria Sheet'!$H$69)</f>
        <v/>
      </c>
      <c r="B10" s="3" t="str">
        <f>IF(ISBLANK('Forecast &amp; previous data entry'!$AS$17),"",'Criteria Sheet'!$H$70)</f>
        <v/>
      </c>
      <c r="C10" s="3" t="str">
        <f>IF(ISBLANK('Forecast &amp; previous data entry'!$AS$17),"",'Criteria Sheet'!$H$71)</f>
        <v/>
      </c>
      <c r="D10" s="3" t="str">
        <f>IF(ISBLANK('Kindy data entry'!#REF!),"",'Kindy data entry'!$E$9)</f>
        <v>Brisbane</v>
      </c>
      <c r="E10" s="51" t="e">
        <f>'Kindy data entry'!#REF!</f>
        <v>#REF!</v>
      </c>
      <c r="F10" s="2" t="e">
        <f>'Kindy data entry'!#REF!</f>
        <v>#REF!</v>
      </c>
      <c r="G10" s="130" t="e">
        <f>'Kindy data entry'!#REF!</f>
        <v>#REF!</v>
      </c>
      <c r="H10" s="2"/>
      <c r="I10" s="284" t="e">
        <f>'Kindy data entry'!#REF!</f>
        <v>#REF!</v>
      </c>
      <c r="J10" s="2"/>
      <c r="K10" s="284" t="e">
        <f>'Kindy data entry'!#REF!</f>
        <v>#REF!</v>
      </c>
      <c r="L10" s="2"/>
      <c r="M10" s="50" t="e">
        <f>'Kindy data entry'!#REF!</f>
        <v>#REF!</v>
      </c>
      <c r="N10" s="107"/>
    </row>
    <row r="11" spans="1:27" x14ac:dyDescent="0.3">
      <c r="A11" s="207" t="str">
        <f>IF(ISBLANK('Forecast &amp; previous data entry'!$AY$17),"",'Criteria Sheet'!$H$69)</f>
        <v/>
      </c>
      <c r="B11" s="207" t="str">
        <f>IF(ISBLANK('Forecast &amp; previous data entry'!$AY$17),"",'Criteria Sheet'!$H$70)</f>
        <v/>
      </c>
      <c r="C11" s="207" t="str">
        <f>IF(ISBLANK('Forecast &amp; previous data entry'!$AY$17),"",'Criteria Sheet'!$H$71)</f>
        <v/>
      </c>
      <c r="D11" s="3" t="str">
        <f>IF(ISBLANK('Kindy data entry'!#REF!),"",'Kindy data entry'!$E$9)</f>
        <v>Brisbane</v>
      </c>
      <c r="E11" s="51" t="e">
        <f>'Kindy data entry'!#REF!</f>
        <v>#REF!</v>
      </c>
      <c r="F11" s="2" t="e">
        <f>'Kindy data entry'!#REF!</f>
        <v>#REF!</v>
      </c>
      <c r="G11" s="130" t="e">
        <f>'Kindy data entry'!#REF!</f>
        <v>#REF!</v>
      </c>
      <c r="H11" s="201"/>
      <c r="I11" s="284" t="e">
        <f>'Kindy data entry'!#REF!</f>
        <v>#REF!</v>
      </c>
      <c r="J11" s="201"/>
      <c r="K11" s="284" t="e">
        <f>'Kindy data entry'!#REF!</f>
        <v>#REF!</v>
      </c>
      <c r="L11" s="201"/>
      <c r="M11" s="50" t="e">
        <f>'Kindy data entry'!#REF!</f>
        <v>#REF!</v>
      </c>
      <c r="N11" s="205"/>
    </row>
    <row r="12" spans="1:27" x14ac:dyDescent="0.3">
      <c r="A12" s="207" t="str">
        <f>IF(ISBLANK('Forecast &amp; previous data entry'!$BE$17),"",'Criteria Sheet'!$H$69)</f>
        <v/>
      </c>
      <c r="B12" s="207" t="str">
        <f>IF(ISBLANK('Forecast &amp; previous data entry'!$BE$17),"",'Criteria Sheet'!$H$70)</f>
        <v/>
      </c>
      <c r="C12" s="207" t="str">
        <f>IF(ISBLANK('Forecast &amp; previous data entry'!$BE$17),"",'Criteria Sheet'!$H$71)</f>
        <v/>
      </c>
      <c r="D12" s="3" t="str">
        <f>IF(ISBLANK('Kindy data entry'!#REF!),"",'Kindy data entry'!$E$9)</f>
        <v>Brisbane</v>
      </c>
      <c r="E12" s="51" t="e">
        <f>'Kindy data entry'!#REF!</f>
        <v>#REF!</v>
      </c>
      <c r="F12" s="2" t="e">
        <f>'Kindy data entry'!#REF!</f>
        <v>#REF!</v>
      </c>
      <c r="G12" s="130" t="e">
        <f>'Kindy data entry'!#REF!</f>
        <v>#REF!</v>
      </c>
      <c r="H12" s="201"/>
      <c r="I12" s="284" t="e">
        <f>'Kindy data entry'!#REF!</f>
        <v>#REF!</v>
      </c>
      <c r="J12" s="201"/>
      <c r="K12" s="284" t="e">
        <f>'Kindy data entry'!#REF!</f>
        <v>#REF!</v>
      </c>
      <c r="L12" s="201"/>
      <c r="M12" s="50" t="e">
        <f>'Kindy data entry'!#REF!</f>
        <v>#REF!</v>
      </c>
      <c r="N12" s="205"/>
    </row>
  </sheetData>
  <sheetProtection algorithmName="SHA-512" hashValue="QZUmBudTVY5jSfFytvn08vEyEe9a9u0GUZPCqK94AXV13kJmqDr1Q/mP4iI3VFbBFQ/PRHN3LyNGd5XtEjfAUw==" saltValue="irlwSBA5bfFottHiAFm2oQ==" spinCount="100000" sheet="1" objects="1" scenarios="1"/>
  <mergeCells count="1">
    <mergeCell ref="A1:M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FG92"/>
  <sheetViews>
    <sheetView showGridLines="0" zoomScale="130" zoomScaleNormal="130" workbookViewId="0">
      <pane xSplit="2" ySplit="15" topLeftCell="C16" activePane="bottomRight" state="frozen"/>
      <selection pane="topRight" activeCell="C17" sqref="C17"/>
      <selection pane="bottomLeft" activeCell="C17" sqref="C17"/>
      <selection pane="bottomRight" activeCell="E75" sqref="E75:F75"/>
    </sheetView>
  </sheetViews>
  <sheetFormatPr defaultRowHeight="16.5" outlineLevelRow="1" x14ac:dyDescent="0.3"/>
  <cols>
    <col min="1" max="1" width="3.5703125" customWidth="1"/>
    <col min="2" max="2" width="40.140625" customWidth="1"/>
    <col min="3" max="3" width="4" customWidth="1"/>
    <col min="4" max="4" width="25.5703125" customWidth="1"/>
    <col min="5" max="5" width="12.140625" customWidth="1"/>
    <col min="6" max="7" width="10" customWidth="1"/>
    <col min="8" max="8" width="10" hidden="1" customWidth="1"/>
    <col min="9" max="12" width="10" customWidth="1"/>
    <col min="13" max="13" width="1.42578125" customWidth="1"/>
    <col min="14" max="14" width="4" customWidth="1"/>
    <col min="15" max="15" width="25.5703125" customWidth="1"/>
    <col min="16" max="16" width="12.140625" customWidth="1"/>
    <col min="17" max="18" width="10" customWidth="1"/>
    <col min="19" max="19" width="10" hidden="1" customWidth="1"/>
    <col min="20" max="23" width="10" customWidth="1"/>
    <col min="24" max="24" width="1.42578125" customWidth="1"/>
    <col min="25" max="25" width="4" customWidth="1"/>
    <col min="26" max="26" width="25.5703125" customWidth="1"/>
    <col min="27" max="27" width="12.140625" customWidth="1"/>
    <col min="28" max="29" width="10" customWidth="1"/>
    <col min="30" max="30" width="10" hidden="1" customWidth="1"/>
    <col min="31" max="34" width="10" customWidth="1"/>
    <col min="35" max="35" width="1.42578125" customWidth="1"/>
    <col min="36" max="36" width="4" customWidth="1"/>
    <col min="37" max="37" width="25.5703125" customWidth="1"/>
    <col min="38" max="38" width="12.140625" customWidth="1"/>
    <col min="39" max="40" width="10" customWidth="1"/>
    <col min="41" max="41" width="10" hidden="1" customWidth="1"/>
    <col min="42" max="45" width="10" customWidth="1"/>
    <col min="46" max="46" width="1.42578125" customWidth="1"/>
    <col min="47" max="47" width="4" customWidth="1"/>
    <col min="48" max="48" width="25.5703125" customWidth="1"/>
    <col min="49" max="49" width="12.140625" customWidth="1"/>
    <col min="50" max="51" width="10" customWidth="1"/>
    <col min="52" max="52" width="10" hidden="1" customWidth="1"/>
    <col min="53" max="56" width="10" customWidth="1"/>
    <col min="57" max="57" width="1.140625" customWidth="1"/>
    <col min="58" max="58" width="4" customWidth="1"/>
    <col min="59" max="59" width="25.5703125" customWidth="1"/>
    <col min="60" max="60" width="12.140625" customWidth="1"/>
    <col min="61" max="62" width="10" customWidth="1"/>
    <col min="63" max="63" width="10" hidden="1" customWidth="1"/>
    <col min="64" max="67" width="10" customWidth="1"/>
    <col min="68" max="68" width="1.140625" customWidth="1"/>
    <col min="69" max="69" width="4" customWidth="1"/>
    <col min="70" max="70" width="25.5703125" customWidth="1"/>
    <col min="71" max="71" width="12.140625" customWidth="1"/>
    <col min="72" max="73" width="10" customWidth="1"/>
    <col min="74" max="74" width="10" hidden="1" customWidth="1"/>
    <col min="75" max="78" width="10" customWidth="1"/>
    <col min="79" max="79" width="1.140625" customWidth="1"/>
    <col min="80" max="80" width="4" customWidth="1"/>
    <col min="81" max="81" width="25.5703125" customWidth="1"/>
    <col min="82" max="82" width="12.140625" customWidth="1"/>
    <col min="83" max="84" width="10" customWidth="1"/>
    <col min="85" max="85" width="10" hidden="1" customWidth="1"/>
    <col min="86" max="89" width="10" customWidth="1"/>
    <col min="90" max="90" width="1.140625" customWidth="1"/>
    <col min="91" max="91" width="4" customWidth="1"/>
    <col min="92" max="92" width="25.5703125" customWidth="1"/>
    <col min="93" max="93" width="12.140625" customWidth="1"/>
    <col min="94" max="95" width="10" customWidth="1"/>
    <col min="96" max="96" width="10" hidden="1" customWidth="1"/>
    <col min="97" max="100" width="10" customWidth="1"/>
    <col min="101" max="101" width="1.140625" customWidth="1"/>
    <col min="102" max="102" width="4" customWidth="1"/>
    <col min="103" max="103" width="25.5703125" customWidth="1"/>
    <col min="104" max="104" width="12.140625" customWidth="1"/>
    <col min="105" max="106" width="10" customWidth="1"/>
    <col min="107" max="107" width="10" hidden="1" customWidth="1"/>
    <col min="108" max="111" width="10" customWidth="1"/>
    <col min="112" max="112" width="1.140625" customWidth="1"/>
    <col min="113" max="113" width="4" customWidth="1"/>
    <col min="114" max="114" width="25.5703125" customWidth="1"/>
    <col min="115" max="115" width="12.140625" customWidth="1"/>
    <col min="116" max="117" width="10" customWidth="1"/>
    <col min="118" max="118" width="10" hidden="1" customWidth="1"/>
    <col min="119" max="122" width="10" customWidth="1"/>
    <col min="123" max="123" width="1.140625" customWidth="1"/>
    <col min="124" max="124" width="4" customWidth="1"/>
    <col min="125" max="125" width="25.5703125" customWidth="1"/>
    <col min="126" max="126" width="12.140625" customWidth="1"/>
    <col min="127" max="128" width="10" customWidth="1"/>
    <col min="129" max="129" width="10" hidden="1" customWidth="1"/>
    <col min="130" max="133" width="10" customWidth="1"/>
    <col min="134" max="134" width="1.140625" customWidth="1"/>
    <col min="135" max="135" width="4" customWidth="1"/>
    <col min="136" max="136" width="25.5703125" customWidth="1"/>
    <col min="137" max="137" width="12.140625" customWidth="1"/>
    <col min="138" max="139" width="10" customWidth="1"/>
    <col min="140" max="140" width="10" hidden="1" customWidth="1"/>
    <col min="141" max="144" width="10" customWidth="1"/>
    <col min="145" max="145" width="1.42578125" customWidth="1"/>
  </cols>
  <sheetData>
    <row r="2" spans="1:162" ht="30" x14ac:dyDescent="0.4">
      <c r="B2" s="93" t="str">
        <f>"Kindergarten data collection form for Semester "&amp;'Criteria Sheet'!$H$70&amp;", Term "&amp;'Criteria Sheet'!$H$71&amp;", "&amp;'Criteria Sheet'!$H$69</f>
        <v>Kindergarten data collection form for Semester 2, Term 4, 2022</v>
      </c>
      <c r="C2" s="44"/>
      <c r="D2" s="44"/>
      <c r="E2" s="44"/>
      <c r="F2" s="44"/>
      <c r="G2" s="44"/>
      <c r="H2" s="44"/>
      <c r="I2" s="44"/>
      <c r="J2" s="44"/>
      <c r="K2" s="44"/>
      <c r="L2" s="44"/>
      <c r="M2" s="44"/>
      <c r="N2" s="44"/>
      <c r="O2" s="44"/>
      <c r="P2" s="44"/>
      <c r="Q2" s="44"/>
      <c r="R2" s="44"/>
      <c r="S2" s="44"/>
      <c r="T2" s="44"/>
      <c r="U2" s="44"/>
      <c r="V2" s="44"/>
      <c r="W2" s="44"/>
      <c r="Y2" s="44"/>
      <c r="Z2" s="44"/>
      <c r="AA2" s="44"/>
      <c r="AB2" s="44"/>
      <c r="AC2" s="44"/>
      <c r="AD2" s="44"/>
      <c r="AE2" s="44"/>
      <c r="AF2" s="44"/>
      <c r="AG2" s="44"/>
      <c r="AH2" s="44"/>
      <c r="AJ2" s="44"/>
      <c r="AK2" s="44"/>
      <c r="AL2" s="44"/>
      <c r="AM2" s="44"/>
      <c r="AN2" s="44"/>
      <c r="AO2" s="44"/>
      <c r="AP2" s="44"/>
      <c r="AQ2" s="44"/>
      <c r="AR2" s="44"/>
      <c r="AS2" s="44"/>
      <c r="AU2" s="44"/>
      <c r="AV2" s="44"/>
      <c r="AW2" s="44"/>
      <c r="AX2" s="44"/>
      <c r="AY2" s="44"/>
      <c r="AZ2" s="44"/>
      <c r="BA2" s="44"/>
      <c r="BB2" s="44"/>
      <c r="BC2" s="44"/>
      <c r="BD2" s="44"/>
      <c r="BF2" s="44"/>
      <c r="BG2" s="44"/>
      <c r="BH2" s="44"/>
      <c r="BI2" s="44"/>
      <c r="BJ2" s="44"/>
      <c r="BK2" s="44"/>
      <c r="BL2" s="44"/>
      <c r="BM2" s="44"/>
      <c r="BN2" s="44"/>
      <c r="BO2" s="44"/>
      <c r="BQ2" s="44"/>
      <c r="BR2" s="44"/>
      <c r="BS2" s="44"/>
      <c r="BT2" s="44"/>
      <c r="BU2" s="44"/>
      <c r="BV2" s="44"/>
      <c r="BW2" s="44"/>
      <c r="BX2" s="44"/>
      <c r="BY2" s="44"/>
      <c r="BZ2" s="44"/>
      <c r="CB2" s="44"/>
      <c r="CC2" s="44"/>
      <c r="CD2" s="44"/>
      <c r="CE2" s="44"/>
      <c r="CF2" s="44"/>
      <c r="CG2" s="44"/>
      <c r="CH2" s="44"/>
      <c r="CI2" s="44"/>
      <c r="CJ2" s="44"/>
      <c r="CK2" s="44"/>
      <c r="CM2" s="44"/>
      <c r="CN2" s="44"/>
      <c r="CO2" s="44"/>
      <c r="CP2" s="44"/>
      <c r="CQ2" s="44"/>
      <c r="CR2" s="44"/>
      <c r="CS2" s="44"/>
      <c r="CT2" s="44"/>
      <c r="CU2" s="44"/>
      <c r="CV2" s="44"/>
      <c r="CX2" s="44"/>
      <c r="CY2" s="44"/>
      <c r="CZ2" s="44"/>
      <c r="DA2" s="44"/>
      <c r="DB2" s="44"/>
      <c r="DC2" s="44"/>
      <c r="DD2" s="44"/>
      <c r="DE2" s="44"/>
      <c r="DF2" s="44"/>
      <c r="DG2" s="44"/>
      <c r="DI2" s="44"/>
      <c r="DJ2" s="44"/>
      <c r="DK2" s="44"/>
      <c r="DL2" s="44"/>
      <c r="DM2" s="44"/>
      <c r="DN2" s="44"/>
      <c r="DO2" s="44"/>
      <c r="DP2" s="44"/>
      <c r="DQ2" s="44"/>
      <c r="DR2" s="44"/>
      <c r="DT2" s="44"/>
      <c r="DU2" s="44"/>
      <c r="DV2" s="44"/>
      <c r="DW2" s="44"/>
      <c r="DX2" s="44"/>
      <c r="DY2" s="44"/>
      <c r="DZ2" s="44"/>
      <c r="EA2" s="44"/>
      <c r="EB2" s="44"/>
      <c r="EC2" s="44"/>
      <c r="EE2" s="44"/>
      <c r="EF2" s="44"/>
      <c r="EG2" s="44"/>
      <c r="EH2" s="44"/>
      <c r="EI2" s="44"/>
      <c r="EJ2" s="44"/>
      <c r="EK2" s="44"/>
      <c r="EL2" s="44"/>
      <c r="EM2" s="44"/>
      <c r="EN2" s="44"/>
    </row>
    <row r="3" spans="1:162" ht="1.5" customHeight="1" x14ac:dyDescent="0.4">
      <c r="B3" s="232" t="str">
        <f>IF(OR('Criteria Sheet'!I71=1,'Criteria Sheet'!I71=3),"and forecast enrolments for Semester "&amp;IF('Criteria Sheet'!I71=1,1,IF('Criteria Sheet'!I71=2,1,IF('Criteria Sheet'!I71=3,2)))&amp;", "&amp;'Criteria Sheet'!$I$69,"")</f>
        <v>and forecast enrolments for Semester 1, 2023</v>
      </c>
      <c r="C3" s="44"/>
      <c r="D3" s="44"/>
      <c r="E3" s="44"/>
      <c r="F3" s="44"/>
      <c r="G3" s="44"/>
      <c r="H3" s="44"/>
      <c r="I3" s="44"/>
      <c r="J3" s="44"/>
      <c r="K3" s="44"/>
      <c r="L3" s="44"/>
      <c r="M3" s="44"/>
      <c r="N3" s="44"/>
      <c r="O3" s="44"/>
      <c r="P3" s="44"/>
      <c r="Q3" s="44"/>
      <c r="R3" s="44"/>
      <c r="S3" s="44"/>
      <c r="T3" s="44"/>
      <c r="U3" s="44"/>
      <c r="V3" s="44"/>
      <c r="W3" s="44"/>
      <c r="Y3" s="44"/>
      <c r="Z3" s="44"/>
      <c r="AA3" s="44"/>
      <c r="AB3" s="44"/>
      <c r="AC3" s="44"/>
      <c r="AD3" s="44"/>
      <c r="AE3" s="44"/>
      <c r="AF3" s="44"/>
      <c r="AG3" s="44"/>
      <c r="AH3" s="44"/>
      <c r="AJ3" s="44"/>
      <c r="AK3" s="44"/>
      <c r="AL3" s="44"/>
      <c r="AM3" s="44"/>
      <c r="AN3" s="44"/>
      <c r="AO3" s="44"/>
      <c r="AP3" s="44"/>
      <c r="AQ3" s="44"/>
      <c r="AR3" s="44"/>
      <c r="AS3" s="44"/>
      <c r="AU3" s="44"/>
      <c r="AV3" s="44"/>
      <c r="AW3" s="44"/>
      <c r="AX3" s="44"/>
      <c r="AY3" s="44"/>
      <c r="AZ3" s="44"/>
      <c r="BA3" s="44"/>
      <c r="BB3" s="44"/>
      <c r="BC3" s="44"/>
      <c r="BD3" s="44"/>
      <c r="BF3" s="44"/>
      <c r="BG3" s="44"/>
      <c r="BH3" s="44"/>
      <c r="BI3" s="44"/>
      <c r="BJ3" s="44"/>
      <c r="BK3" s="44"/>
      <c r="BL3" s="44"/>
      <c r="BM3" s="44"/>
      <c r="BN3" s="44"/>
      <c r="BO3" s="44"/>
      <c r="BQ3" s="44"/>
      <c r="BR3" s="44"/>
      <c r="BS3" s="44"/>
      <c r="BT3" s="44"/>
      <c r="BU3" s="44"/>
      <c r="BV3" s="44"/>
      <c r="BW3" s="44"/>
      <c r="BX3" s="44"/>
      <c r="BY3" s="44"/>
      <c r="BZ3" s="44"/>
      <c r="CB3" s="44"/>
      <c r="CC3" s="44"/>
      <c r="CD3" s="44"/>
      <c r="CE3" s="44"/>
      <c r="CF3" s="44"/>
      <c r="CG3" s="44"/>
      <c r="CH3" s="44"/>
      <c r="CI3" s="44"/>
      <c r="CJ3" s="44"/>
      <c r="CK3" s="44"/>
      <c r="CM3" s="44"/>
      <c r="CN3" s="44"/>
      <c r="CO3" s="44"/>
      <c r="CP3" s="44"/>
      <c r="CQ3" s="44"/>
      <c r="CR3" s="44"/>
      <c r="CS3" s="44"/>
      <c r="CT3" s="44"/>
      <c r="CU3" s="44"/>
      <c r="CV3" s="44"/>
      <c r="CX3" s="44"/>
      <c r="CY3" s="44"/>
      <c r="CZ3" s="44"/>
      <c r="DA3" s="44"/>
      <c r="DB3" s="44"/>
      <c r="DC3" s="44"/>
      <c r="DD3" s="44"/>
      <c r="DE3" s="44"/>
      <c r="DF3" s="44"/>
      <c r="DG3" s="44"/>
      <c r="DI3" s="44"/>
      <c r="DJ3" s="44"/>
      <c r="DK3" s="44"/>
      <c r="DL3" s="44"/>
      <c r="DM3" s="44"/>
      <c r="DN3" s="44"/>
      <c r="DO3" s="44"/>
      <c r="DP3" s="44"/>
      <c r="DQ3" s="44"/>
      <c r="DR3" s="44"/>
      <c r="DT3" s="44"/>
      <c r="DU3" s="44"/>
      <c r="DV3" s="44"/>
      <c r="DW3" s="44"/>
      <c r="DX3" s="44"/>
      <c r="DY3" s="44"/>
      <c r="DZ3" s="44"/>
      <c r="EA3" s="44"/>
      <c r="EB3" s="44"/>
      <c r="EC3" s="44"/>
      <c r="EE3" s="44"/>
      <c r="EF3" s="44"/>
      <c r="EG3" s="44"/>
      <c r="EH3" s="44"/>
      <c r="EI3" s="44"/>
      <c r="EJ3" s="44"/>
      <c r="EK3" s="44"/>
      <c r="EL3" s="44"/>
      <c r="EM3" s="44"/>
      <c r="EN3" s="44"/>
    </row>
    <row r="4" spans="1:162" ht="5.45" customHeight="1" thickBot="1" x14ac:dyDescent="0.35">
      <c r="B4" s="242" t="s">
        <v>32</v>
      </c>
    </row>
    <row r="5" spans="1:162" ht="14.1" customHeight="1" x14ac:dyDescent="0.3">
      <c r="B5" s="341" t="str">
        <f>IF(OR('Criteria Sheet'!I71=1,'Criteria Sheet'!I71=3),"Please complete previous terms data AND Semester "&amp;'Criteria Sheet'!I70&amp;" details below, sign the Statutory Declaration and forward to QCEC @ emilyw@qcec.catholic.edu.au","Please complete details following, sign the completed Statuatory Declaration and email to QCEC at emilyw@qcec.catholic.edu.au")</f>
        <v>Please complete previous terms data AND Semester 1 details below, sign the Statutory Declaration and forward to QCEC @ emilyw@qcec.catholic.edu.au</v>
      </c>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row>
    <row r="6" spans="1:162" ht="14.1" customHeight="1" x14ac:dyDescent="0.3">
      <c r="B6" s="343"/>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row>
    <row r="7" spans="1:162" ht="14.45" customHeight="1" thickBot="1" x14ac:dyDescent="0.35">
      <c r="B7" s="345"/>
      <c r="C7" s="346"/>
      <c r="D7" s="346"/>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c r="AE7" s="346"/>
      <c r="AF7" s="346"/>
      <c r="AG7" s="346"/>
      <c r="AH7" s="346"/>
    </row>
    <row r="9" spans="1:162" ht="25.5" x14ac:dyDescent="0.3">
      <c r="B9" s="10" t="s">
        <v>33</v>
      </c>
      <c r="E9" s="335" t="s">
        <v>34</v>
      </c>
      <c r="F9" s="336"/>
      <c r="G9" s="336"/>
      <c r="H9" s="336"/>
      <c r="I9" s="336"/>
      <c r="J9" s="336"/>
      <c r="K9" s="336"/>
      <c r="L9" s="337"/>
      <c r="N9" s="338" t="s">
        <v>35</v>
      </c>
      <c r="O9" s="339"/>
      <c r="P9" s="339"/>
      <c r="Q9" s="339"/>
      <c r="R9" s="339"/>
      <c r="S9" s="339"/>
      <c r="T9" s="339"/>
      <c r="U9" s="340"/>
    </row>
    <row r="10" spans="1:162" ht="12.95" customHeight="1" thickBot="1" x14ac:dyDescent="0.35"/>
    <row r="11" spans="1:162" ht="17.25" hidden="1" thickBot="1" x14ac:dyDescent="0.35"/>
    <row r="12" spans="1:162" ht="25.5" x14ac:dyDescent="0.3">
      <c r="A12" s="78"/>
      <c r="B12" s="65" t="s">
        <v>36</v>
      </c>
      <c r="C12" s="65" t="str">
        <f>"Please validate details for Term "&amp;'Criteria Sheet'!H71&amp;", Semester "&amp;'Criteria Sheet'!H70&amp;" - "&amp;'Criteria Sheet'!H69</f>
        <v>Please validate details for Term 4, Semester 2 - 2022</v>
      </c>
      <c r="D12" s="65"/>
      <c r="E12" s="65"/>
      <c r="F12" s="65"/>
      <c r="G12" s="65"/>
      <c r="H12" s="65"/>
      <c r="I12" s="65"/>
      <c r="J12" s="65"/>
      <c r="K12" s="65"/>
      <c r="L12" s="65"/>
      <c r="M12" s="36"/>
      <c r="N12" s="258"/>
      <c r="O12" s="36"/>
      <c r="P12" s="36"/>
      <c r="Q12" s="36"/>
      <c r="R12" s="36"/>
      <c r="S12" s="65"/>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6"/>
      <c r="BY12" s="36"/>
      <c r="BZ12" s="36"/>
      <c r="CA12" s="36"/>
      <c r="CB12" s="36"/>
      <c r="CC12" s="36"/>
      <c r="CD12" s="36"/>
      <c r="CE12" s="36"/>
      <c r="CF12" s="36"/>
      <c r="CG12" s="36"/>
      <c r="CH12" s="36"/>
      <c r="CI12" s="36"/>
      <c r="CJ12" s="36"/>
      <c r="CK12" s="36"/>
      <c r="CL12" s="36"/>
      <c r="CM12" s="36"/>
      <c r="CN12" s="36"/>
      <c r="CO12" s="36"/>
      <c r="CP12" s="36"/>
      <c r="CQ12" s="36"/>
      <c r="CR12" s="36"/>
      <c r="CS12" s="36"/>
      <c r="CT12" s="36"/>
      <c r="CU12" s="36"/>
      <c r="CV12" s="36"/>
      <c r="CW12" s="36"/>
      <c r="CX12" s="36"/>
      <c r="CY12" s="36"/>
      <c r="CZ12" s="36"/>
      <c r="DA12" s="36"/>
      <c r="DB12" s="36"/>
      <c r="DC12" s="36"/>
      <c r="DD12" s="36"/>
      <c r="DE12" s="36"/>
      <c r="DF12" s="36"/>
      <c r="DG12" s="36"/>
      <c r="DH12" s="36"/>
      <c r="DI12" s="36"/>
      <c r="DJ12" s="36"/>
      <c r="DK12" s="36"/>
      <c r="DL12" s="36"/>
      <c r="DM12" s="36"/>
      <c r="DN12" s="36"/>
      <c r="DO12" s="36"/>
      <c r="DP12" s="36"/>
      <c r="DQ12" s="36"/>
      <c r="DR12" s="36"/>
      <c r="DS12" s="36"/>
      <c r="DT12" s="36"/>
      <c r="DU12" s="36"/>
      <c r="DV12" s="36"/>
      <c r="DW12" s="36"/>
      <c r="DX12" s="36"/>
      <c r="DY12" s="36"/>
      <c r="DZ12" s="36"/>
      <c r="EA12" s="36"/>
      <c r="EB12" s="36"/>
      <c r="EC12" s="36"/>
      <c r="ED12" s="36"/>
      <c r="EE12" s="36"/>
      <c r="EF12" s="36"/>
      <c r="EG12" s="36"/>
      <c r="EH12" s="36"/>
      <c r="EI12" s="36"/>
      <c r="EJ12" s="36"/>
      <c r="EK12" s="36"/>
      <c r="EL12" s="36"/>
      <c r="EM12" s="36"/>
      <c r="EN12" s="36"/>
      <c r="EO12" s="36"/>
    </row>
    <row r="13" spans="1:162" x14ac:dyDescent="0.3">
      <c r="A13" s="83"/>
      <c r="M13" s="282"/>
      <c r="N13" s="282"/>
      <c r="O13" s="282"/>
      <c r="P13" s="282"/>
      <c r="Q13" s="282"/>
      <c r="R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c r="BR13" s="282"/>
      <c r="BS13" s="282"/>
      <c r="BT13" s="282"/>
      <c r="BU13" s="282"/>
      <c r="BV13" s="282"/>
      <c r="BW13" s="282"/>
      <c r="BX13" s="282"/>
      <c r="BY13" s="282"/>
      <c r="BZ13" s="282"/>
      <c r="CA13" s="282"/>
      <c r="CB13" s="282"/>
      <c r="CC13" s="282"/>
      <c r="CD13" s="282"/>
      <c r="CE13" s="282"/>
      <c r="CF13" s="282"/>
      <c r="CG13" s="282"/>
      <c r="CH13" s="282"/>
      <c r="CI13" s="282"/>
      <c r="CJ13" s="282"/>
      <c r="CK13" s="282"/>
      <c r="CL13" s="282"/>
      <c r="CM13" s="282"/>
      <c r="CN13" s="282"/>
      <c r="CO13" s="282"/>
      <c r="CP13" s="282"/>
      <c r="CQ13" s="282"/>
      <c r="CR13" s="282"/>
      <c r="CS13" s="282"/>
      <c r="CT13" s="282"/>
      <c r="CU13" s="282"/>
      <c r="CV13" s="282"/>
      <c r="CW13" s="282"/>
      <c r="CX13" s="282"/>
      <c r="CY13" s="282"/>
      <c r="CZ13" s="282"/>
      <c r="DA13" s="282"/>
      <c r="DB13" s="282"/>
      <c r="DC13" s="282"/>
      <c r="DD13" s="282"/>
      <c r="DE13" s="282"/>
      <c r="DF13" s="282"/>
      <c r="DG13" s="282"/>
      <c r="DH13" s="282"/>
      <c r="DI13" s="282"/>
      <c r="DJ13" s="282"/>
      <c r="DK13" s="282"/>
      <c r="DL13" s="282"/>
      <c r="DM13" s="282"/>
      <c r="DN13" s="282"/>
      <c r="DO13" s="282"/>
      <c r="DP13" s="282"/>
      <c r="DQ13" s="282"/>
      <c r="DR13" s="282"/>
      <c r="DS13" s="282"/>
      <c r="DT13" s="282"/>
      <c r="DU13" s="282"/>
      <c r="DV13" s="282"/>
      <c r="DW13" s="282"/>
      <c r="DX13" s="282"/>
      <c r="DY13" s="282"/>
      <c r="DZ13" s="282"/>
      <c r="EA13" s="282"/>
      <c r="EB13" s="282"/>
      <c r="EC13" s="282"/>
      <c r="ED13" s="282"/>
      <c r="EE13" s="282"/>
      <c r="EF13" s="282"/>
      <c r="EG13" s="282"/>
      <c r="EH13" s="282"/>
      <c r="EI13" s="282"/>
      <c r="EJ13" s="282"/>
      <c r="EK13" s="282"/>
      <c r="EL13" s="282"/>
      <c r="EM13" s="282"/>
      <c r="EN13" s="282"/>
      <c r="EO13" s="282"/>
    </row>
    <row r="14" spans="1:162" ht="17.25" thickBot="1" x14ac:dyDescent="0.35">
      <c r="A14" s="85"/>
      <c r="B14" s="88" t="s">
        <v>37</v>
      </c>
      <c r="C14" s="37"/>
      <c r="D14" s="89" t="s">
        <v>38</v>
      </c>
      <c r="E14" s="334">
        <f>'Criteria Sheet'!$H$73</f>
        <v>44838</v>
      </c>
      <c r="F14" s="334"/>
      <c r="G14" s="37"/>
      <c r="H14" s="37"/>
      <c r="I14" s="89" t="s">
        <v>39</v>
      </c>
      <c r="J14" s="334">
        <f>'Criteria Sheet'!$H$74</f>
        <v>44876</v>
      </c>
      <c r="K14" s="334"/>
      <c r="L14" s="37"/>
      <c r="M14" s="37"/>
      <c r="N14" s="37"/>
      <c r="O14" s="37"/>
      <c r="P14" s="37"/>
      <c r="Q14" s="37"/>
      <c r="R14" s="37"/>
      <c r="S14" s="350" t="s">
        <v>40</v>
      </c>
      <c r="T14" s="351"/>
      <c r="U14" s="351"/>
      <c r="V14" s="351"/>
      <c r="W14" s="351"/>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row>
    <row r="15" spans="1:162" x14ac:dyDescent="0.3">
      <c r="A15" s="83"/>
      <c r="B15" s="67"/>
      <c r="C15" s="67"/>
      <c r="D15" s="67"/>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257"/>
    </row>
    <row r="16" spans="1:162" s="49" customFormat="1" ht="33" customHeight="1" x14ac:dyDescent="0.3">
      <c r="A16" s="81"/>
      <c r="B16" s="104" t="s">
        <v>41</v>
      </c>
      <c r="C16" s="333"/>
      <c r="D16" s="333"/>
      <c r="E16" s="333"/>
      <c r="F16" s="333"/>
      <c r="G16" s="333"/>
      <c r="H16" s="333"/>
      <c r="I16" s="333"/>
      <c r="J16" s="333"/>
      <c r="K16" s="333"/>
      <c r="L16" s="333"/>
      <c r="M16" s="101"/>
      <c r="N16" s="347"/>
      <c r="O16" s="348"/>
      <c r="P16" s="348"/>
      <c r="Q16" s="348"/>
      <c r="R16" s="348"/>
      <c r="S16" s="348"/>
      <c r="T16" s="348"/>
      <c r="U16" s="348"/>
      <c r="V16" s="348"/>
      <c r="W16" s="349"/>
      <c r="X16" s="101"/>
      <c r="Y16" s="333"/>
      <c r="Z16" s="348"/>
      <c r="AA16" s="348"/>
      <c r="AB16" s="348"/>
      <c r="AC16" s="348"/>
      <c r="AD16" s="348"/>
      <c r="AE16" s="348"/>
      <c r="AF16" s="348"/>
      <c r="AG16" s="348"/>
      <c r="AH16" s="349"/>
      <c r="AI16" s="101"/>
      <c r="AJ16" s="333"/>
      <c r="AK16" s="333"/>
      <c r="AL16" s="333"/>
      <c r="AM16" s="333"/>
      <c r="AN16" s="333"/>
      <c r="AO16" s="333"/>
      <c r="AP16" s="333"/>
      <c r="AQ16" s="333"/>
      <c r="AR16" s="333"/>
      <c r="AS16" s="333"/>
      <c r="AT16" s="101"/>
      <c r="AU16" s="333"/>
      <c r="AV16" s="333"/>
      <c r="AW16" s="333"/>
      <c r="AX16" s="333"/>
      <c r="AY16" s="333"/>
      <c r="AZ16" s="333"/>
      <c r="BA16" s="333"/>
      <c r="BB16" s="333"/>
      <c r="BC16" s="333"/>
      <c r="BD16" s="333"/>
      <c r="BE16" s="101"/>
      <c r="BF16" s="333"/>
      <c r="BG16" s="333"/>
      <c r="BH16" s="333"/>
      <c r="BI16" s="333"/>
      <c r="BJ16" s="333"/>
      <c r="BK16" s="333"/>
      <c r="BL16" s="333"/>
      <c r="BM16" s="333"/>
      <c r="BN16" s="333"/>
      <c r="BO16" s="333"/>
      <c r="BP16" s="101"/>
      <c r="BQ16" s="333"/>
      <c r="BR16" s="333"/>
      <c r="BS16" s="333"/>
      <c r="BT16" s="333"/>
      <c r="BU16" s="333"/>
      <c r="BV16" s="333"/>
      <c r="BW16" s="333"/>
      <c r="BX16" s="333"/>
      <c r="BY16" s="333"/>
      <c r="BZ16" s="333"/>
      <c r="CA16" s="101"/>
      <c r="CB16" s="333"/>
      <c r="CC16" s="333"/>
      <c r="CD16" s="333"/>
      <c r="CE16" s="333"/>
      <c r="CF16" s="333"/>
      <c r="CG16" s="333"/>
      <c r="CH16" s="333"/>
      <c r="CI16" s="333"/>
      <c r="CJ16" s="333"/>
      <c r="CK16" s="333"/>
      <c r="CL16" s="101"/>
      <c r="CM16" s="333"/>
      <c r="CN16" s="333"/>
      <c r="CO16" s="333"/>
      <c r="CP16" s="333"/>
      <c r="CQ16" s="333"/>
      <c r="CR16" s="333"/>
      <c r="CS16" s="333"/>
      <c r="CT16" s="333"/>
      <c r="CU16" s="333"/>
      <c r="CV16" s="333"/>
      <c r="CW16" s="101"/>
      <c r="CX16" s="333"/>
      <c r="CY16" s="333"/>
      <c r="CZ16" s="333"/>
      <c r="DA16" s="333"/>
      <c r="DB16" s="333"/>
      <c r="DC16" s="333"/>
      <c r="DD16" s="333"/>
      <c r="DE16" s="333"/>
      <c r="DF16" s="333"/>
      <c r="DG16" s="333"/>
      <c r="DH16" s="101"/>
      <c r="DI16" s="333"/>
      <c r="DJ16" s="333"/>
      <c r="DK16" s="333"/>
      <c r="DL16" s="333"/>
      <c r="DM16" s="333"/>
      <c r="DN16" s="333"/>
      <c r="DO16" s="333"/>
      <c r="DP16" s="333"/>
      <c r="DQ16" s="333"/>
      <c r="DR16" s="333"/>
      <c r="DS16" s="101"/>
      <c r="DT16" s="333"/>
      <c r="DU16" s="333"/>
      <c r="DV16" s="333"/>
      <c r="DW16" s="333"/>
      <c r="DX16" s="333"/>
      <c r="DY16" s="333"/>
      <c r="DZ16" s="333"/>
      <c r="EA16" s="333"/>
      <c r="EB16" s="333"/>
      <c r="EC16" s="333"/>
      <c r="ED16" s="101"/>
      <c r="EE16" s="333"/>
      <c r="EF16" s="333"/>
      <c r="EG16" s="333"/>
      <c r="EH16" s="333"/>
      <c r="EI16" s="333"/>
      <c r="EJ16" s="333"/>
      <c r="EK16" s="333"/>
      <c r="EL16" s="333"/>
      <c r="EM16" s="333"/>
      <c r="EN16" s="333"/>
      <c r="EO16" s="84"/>
      <c r="EP16"/>
      <c r="EQ16"/>
      <c r="ER16"/>
      <c r="ES16"/>
      <c r="ET16"/>
      <c r="EU16"/>
      <c r="EV16"/>
      <c r="EW16"/>
      <c r="EX16"/>
      <c r="EY16"/>
      <c r="EZ16"/>
      <c r="FA16"/>
      <c r="FB16"/>
      <c r="FC16"/>
      <c r="FD16"/>
      <c r="FE16"/>
      <c r="FF16"/>
    </row>
    <row r="17" spans="1:162" s="49" customFormat="1" ht="18" x14ac:dyDescent="0.3">
      <c r="A17" s="81"/>
      <c r="B17" s="105" t="s">
        <v>42</v>
      </c>
      <c r="C17" s="306"/>
      <c r="D17" s="307"/>
      <c r="E17" s="307"/>
      <c r="F17" s="307"/>
      <c r="G17" s="307"/>
      <c r="H17" s="307"/>
      <c r="I17" s="307"/>
      <c r="J17" s="307"/>
      <c r="K17" s="307"/>
      <c r="L17" s="308"/>
      <c r="M17" s="142"/>
      <c r="N17" s="306" t="str">
        <f>IF(ISNA(VLOOKUP(N16,'Kindergaten list'!$B$46:$C$77,2,FALSE)),"",(VLOOKUP(N16,'Kindergaten list'!$B$46:$C$77,2,FALSE)))</f>
        <v/>
      </c>
      <c r="O17" s="307"/>
      <c r="P17" s="307"/>
      <c r="Q17" s="307"/>
      <c r="R17" s="307"/>
      <c r="S17" s="307"/>
      <c r="T17" s="307"/>
      <c r="U17" s="307"/>
      <c r="V17" s="307"/>
      <c r="W17" s="308"/>
      <c r="X17" s="142"/>
      <c r="Y17" s="306" t="str">
        <f>IF(ISNA(VLOOKUP(Y16,'Kindergaten list'!$B$46:$C$77,2,FALSE)),"",(VLOOKUP(Y16,'Kindergaten list'!$B$46:$C$77,2,FALSE)))</f>
        <v/>
      </c>
      <c r="Z17" s="307"/>
      <c r="AA17" s="307"/>
      <c r="AB17" s="307"/>
      <c r="AC17" s="307"/>
      <c r="AD17" s="307"/>
      <c r="AE17" s="307"/>
      <c r="AF17" s="307"/>
      <c r="AG17" s="307"/>
      <c r="AH17" s="308"/>
      <c r="AI17" s="142"/>
      <c r="AJ17" s="306" t="str">
        <f>IF(ISNA(VLOOKUP(AJ16,'Kindergaten list'!$B$46:$C$77,2,FALSE)),"",(VLOOKUP(AJ16,'Kindergaten list'!$B$46:$C$77,2,FALSE)))</f>
        <v/>
      </c>
      <c r="AK17" s="307"/>
      <c r="AL17" s="307"/>
      <c r="AM17" s="307"/>
      <c r="AN17" s="307"/>
      <c r="AO17" s="307"/>
      <c r="AP17" s="307"/>
      <c r="AQ17" s="307"/>
      <c r="AR17" s="307"/>
      <c r="AS17" s="308"/>
      <c r="AT17" s="142"/>
      <c r="AU17" s="306" t="str">
        <f>IF(ISNA(VLOOKUP(AU16,'Kindergaten list'!$B$46:$C$77,2,FALSE)),"",(VLOOKUP(AU16,'Kindergaten list'!$B$46:$C$77,2,FALSE)))</f>
        <v/>
      </c>
      <c r="AV17" s="307"/>
      <c r="AW17" s="307"/>
      <c r="AX17" s="307"/>
      <c r="AY17" s="307"/>
      <c r="AZ17" s="307"/>
      <c r="BA17" s="307"/>
      <c r="BB17" s="307"/>
      <c r="BC17" s="307"/>
      <c r="BD17" s="308"/>
      <c r="BE17" s="142"/>
      <c r="BF17" s="306" t="str">
        <f>IF(ISNA(VLOOKUP(BF16,'Kindergaten list'!$B$46:$C$77,2,FALSE)),"",(VLOOKUP(BF16,'Kindergaten list'!$B$46:$C$77,2,FALSE)))</f>
        <v/>
      </c>
      <c r="BG17" s="307"/>
      <c r="BH17" s="307"/>
      <c r="BI17" s="307"/>
      <c r="BJ17" s="307"/>
      <c r="BK17" s="307"/>
      <c r="BL17" s="307"/>
      <c r="BM17" s="307"/>
      <c r="BN17" s="307"/>
      <c r="BO17" s="308"/>
      <c r="BP17" s="142"/>
      <c r="BQ17" s="306" t="str">
        <f>IF(ISNA(VLOOKUP(BQ16,'Kindergaten list'!$B$46:$C$77,2,FALSE)),"",(VLOOKUP(BQ16,'Kindergaten list'!$B$46:$C$77,2,FALSE)))</f>
        <v/>
      </c>
      <c r="BR17" s="307"/>
      <c r="BS17" s="307"/>
      <c r="BT17" s="307"/>
      <c r="BU17" s="307"/>
      <c r="BV17" s="307"/>
      <c r="BW17" s="307"/>
      <c r="BX17" s="307"/>
      <c r="BY17" s="307"/>
      <c r="BZ17" s="308"/>
      <c r="CA17" s="142"/>
      <c r="CB17" s="306" t="str">
        <f>IF(ISNA(VLOOKUP(CB16,'Kindergaten list'!$B$46:$C$77,2,FALSE)),"",(VLOOKUP(CB16,'Kindergaten list'!$B$46:$C$77,2,FALSE)))</f>
        <v/>
      </c>
      <c r="CC17" s="307"/>
      <c r="CD17" s="307"/>
      <c r="CE17" s="307"/>
      <c r="CF17" s="307"/>
      <c r="CG17" s="307"/>
      <c r="CH17" s="307"/>
      <c r="CI17" s="307"/>
      <c r="CJ17" s="307"/>
      <c r="CK17" s="308"/>
      <c r="CL17" s="142"/>
      <c r="CM17" s="306" t="str">
        <f>IF(ISNA(VLOOKUP(CM16,'Kindergaten list'!$B$46:$C$77,2,FALSE)),"",(VLOOKUP(CM16,'Kindergaten list'!$B$46:$C$77,2,FALSE)))</f>
        <v/>
      </c>
      <c r="CN17" s="307"/>
      <c r="CO17" s="307"/>
      <c r="CP17" s="307"/>
      <c r="CQ17" s="307"/>
      <c r="CR17" s="307"/>
      <c r="CS17" s="307"/>
      <c r="CT17" s="307"/>
      <c r="CU17" s="307"/>
      <c r="CV17" s="308"/>
      <c r="CW17" s="142"/>
      <c r="CX17" s="306" t="str">
        <f>IF(ISNA(VLOOKUP(CX16,'Kindergaten list'!$B$46:$C$77,2,FALSE)),"",(VLOOKUP(CX16,'Kindergaten list'!$B$46:$C$77,2,FALSE)))</f>
        <v/>
      </c>
      <c r="CY17" s="307"/>
      <c r="CZ17" s="307"/>
      <c r="DA17" s="307"/>
      <c r="DB17" s="307"/>
      <c r="DC17" s="307"/>
      <c r="DD17" s="307"/>
      <c r="DE17" s="307"/>
      <c r="DF17" s="307"/>
      <c r="DG17" s="308"/>
      <c r="DH17" s="142"/>
      <c r="DI17" s="306" t="str">
        <f>IF(ISNA(VLOOKUP(DI16,'Kindergaten list'!$B$46:$C$77,2,FALSE)),"",(VLOOKUP(DI16,'Kindergaten list'!$B$46:$C$77,2,FALSE)))</f>
        <v/>
      </c>
      <c r="DJ17" s="307"/>
      <c r="DK17" s="307"/>
      <c r="DL17" s="307"/>
      <c r="DM17" s="307"/>
      <c r="DN17" s="307"/>
      <c r="DO17" s="307"/>
      <c r="DP17" s="307"/>
      <c r="DQ17" s="307"/>
      <c r="DR17" s="308"/>
      <c r="DS17" s="142"/>
      <c r="DT17" s="306" t="str">
        <f>IF(ISNA(VLOOKUP(DT16,'Kindergaten list'!$B$46:$C$77,2,FALSE)),"",(VLOOKUP(DT16,'Kindergaten list'!$B$46:$C$77,2,FALSE)))</f>
        <v/>
      </c>
      <c r="DU17" s="307"/>
      <c r="DV17" s="307"/>
      <c r="DW17" s="307"/>
      <c r="DX17" s="307"/>
      <c r="DY17" s="307"/>
      <c r="DZ17" s="307"/>
      <c r="EA17" s="307"/>
      <c r="EB17" s="307"/>
      <c r="EC17" s="308"/>
      <c r="ED17" s="142"/>
      <c r="EE17" s="306" t="str">
        <f>IF(ISNA(VLOOKUP(EE16,'Kindergaten list'!$B$46:$C$77,2,FALSE)),"",(VLOOKUP(EE16,'Kindergaten list'!$B$46:$C$77,2,FALSE)))</f>
        <v/>
      </c>
      <c r="EF17" s="307"/>
      <c r="EG17" s="307"/>
      <c r="EH17" s="307"/>
      <c r="EI17" s="307"/>
      <c r="EJ17" s="307"/>
      <c r="EK17" s="307"/>
      <c r="EL17" s="307"/>
      <c r="EM17" s="307"/>
      <c r="EN17" s="308"/>
      <c r="EO17" s="84"/>
      <c r="EP17"/>
      <c r="EQ17"/>
      <c r="ER17"/>
      <c r="ES17"/>
      <c r="ET17"/>
      <c r="EU17"/>
      <c r="EV17"/>
      <c r="EW17"/>
      <c r="EX17"/>
      <c r="EY17"/>
      <c r="EZ17"/>
      <c r="FA17"/>
      <c r="FB17"/>
      <c r="FC17"/>
      <c r="FD17"/>
      <c r="FE17"/>
      <c r="FF17"/>
    </row>
    <row r="18" spans="1:162" ht="18" x14ac:dyDescent="0.3">
      <c r="A18" s="83"/>
      <c r="B18" s="70" t="s">
        <v>43</v>
      </c>
      <c r="C18" s="320"/>
      <c r="D18" s="320"/>
      <c r="E18" s="320"/>
      <c r="F18" s="320"/>
      <c r="G18" s="320"/>
      <c r="H18" s="320"/>
      <c r="I18" s="320"/>
      <c r="J18" s="320"/>
      <c r="K18" s="320"/>
      <c r="L18" s="320"/>
      <c r="M18" s="142"/>
      <c r="N18" s="320"/>
      <c r="O18" s="320"/>
      <c r="P18" s="320"/>
      <c r="Q18" s="320"/>
      <c r="R18" s="320"/>
      <c r="S18" s="320"/>
      <c r="T18" s="320"/>
      <c r="U18" s="320"/>
      <c r="V18" s="320"/>
      <c r="W18" s="320"/>
      <c r="X18" s="142"/>
      <c r="Y18" s="320"/>
      <c r="Z18" s="320"/>
      <c r="AA18" s="320"/>
      <c r="AB18" s="320"/>
      <c r="AC18" s="320"/>
      <c r="AD18" s="320"/>
      <c r="AE18" s="320"/>
      <c r="AF18" s="320"/>
      <c r="AG18" s="320"/>
      <c r="AH18" s="320"/>
      <c r="AI18" s="142"/>
      <c r="AJ18" s="320"/>
      <c r="AK18" s="320"/>
      <c r="AL18" s="320"/>
      <c r="AM18" s="320"/>
      <c r="AN18" s="320"/>
      <c r="AO18" s="320"/>
      <c r="AP18" s="320"/>
      <c r="AQ18" s="320"/>
      <c r="AR18" s="320"/>
      <c r="AS18" s="320"/>
      <c r="AT18" s="142"/>
      <c r="AU18" s="320"/>
      <c r="AV18" s="320"/>
      <c r="AW18" s="320"/>
      <c r="AX18" s="320"/>
      <c r="AY18" s="320"/>
      <c r="AZ18" s="320"/>
      <c r="BA18" s="320"/>
      <c r="BB18" s="320"/>
      <c r="BC18" s="320"/>
      <c r="BD18" s="320"/>
      <c r="BE18" s="142"/>
      <c r="BF18" s="320"/>
      <c r="BG18" s="320"/>
      <c r="BH18" s="320"/>
      <c r="BI18" s="320"/>
      <c r="BJ18" s="320"/>
      <c r="BK18" s="320"/>
      <c r="BL18" s="320"/>
      <c r="BM18" s="320"/>
      <c r="BN18" s="320"/>
      <c r="BO18" s="320"/>
      <c r="BP18" s="142"/>
      <c r="BQ18" s="320"/>
      <c r="BR18" s="320"/>
      <c r="BS18" s="320"/>
      <c r="BT18" s="320"/>
      <c r="BU18" s="320"/>
      <c r="BV18" s="320"/>
      <c r="BW18" s="320"/>
      <c r="BX18" s="320"/>
      <c r="BY18" s="320"/>
      <c r="BZ18" s="320"/>
      <c r="CA18" s="142"/>
      <c r="CB18" s="320"/>
      <c r="CC18" s="320"/>
      <c r="CD18" s="320"/>
      <c r="CE18" s="320"/>
      <c r="CF18" s="320"/>
      <c r="CG18" s="320"/>
      <c r="CH18" s="320"/>
      <c r="CI18" s="320"/>
      <c r="CJ18" s="320"/>
      <c r="CK18" s="320"/>
      <c r="CL18" s="142"/>
      <c r="CM18" s="320"/>
      <c r="CN18" s="320"/>
      <c r="CO18" s="320"/>
      <c r="CP18" s="320"/>
      <c r="CQ18" s="320"/>
      <c r="CR18" s="320"/>
      <c r="CS18" s="320"/>
      <c r="CT18" s="320"/>
      <c r="CU18" s="320"/>
      <c r="CV18" s="320"/>
      <c r="CW18" s="142"/>
      <c r="CX18" s="320"/>
      <c r="CY18" s="320"/>
      <c r="CZ18" s="320"/>
      <c r="DA18" s="320"/>
      <c r="DB18" s="320"/>
      <c r="DC18" s="320"/>
      <c r="DD18" s="320"/>
      <c r="DE18" s="320"/>
      <c r="DF18" s="320"/>
      <c r="DG18" s="320"/>
      <c r="DH18" s="142"/>
      <c r="DI18" s="320"/>
      <c r="DJ18" s="320"/>
      <c r="DK18" s="320"/>
      <c r="DL18" s="320"/>
      <c r="DM18" s="320"/>
      <c r="DN18" s="320"/>
      <c r="DO18" s="320"/>
      <c r="DP18" s="320"/>
      <c r="DQ18" s="320"/>
      <c r="DR18" s="320"/>
      <c r="DS18" s="142"/>
      <c r="DT18" s="320"/>
      <c r="DU18" s="320"/>
      <c r="DV18" s="320"/>
      <c r="DW18" s="320"/>
      <c r="DX18" s="320"/>
      <c r="DY18" s="320"/>
      <c r="DZ18" s="320"/>
      <c r="EA18" s="320"/>
      <c r="EB18" s="320"/>
      <c r="EC18" s="320"/>
      <c r="ED18" s="142"/>
      <c r="EE18" s="320"/>
      <c r="EF18" s="320"/>
      <c r="EG18" s="320"/>
      <c r="EH18" s="320"/>
      <c r="EI18" s="320"/>
      <c r="EJ18" s="320"/>
      <c r="EK18" s="320"/>
      <c r="EL18" s="320"/>
      <c r="EM18" s="320"/>
      <c r="EN18" s="320"/>
      <c r="EO18" s="84"/>
    </row>
    <row r="19" spans="1:162" ht="25.5" x14ac:dyDescent="0.3">
      <c r="A19" s="83"/>
      <c r="B19" s="75" t="s">
        <v>44</v>
      </c>
      <c r="C19" s="323"/>
      <c r="D19" s="324"/>
      <c r="E19" s="324"/>
      <c r="F19" s="324"/>
      <c r="G19" s="324"/>
      <c r="H19" s="324"/>
      <c r="I19" s="324"/>
      <c r="J19" s="324"/>
      <c r="K19" s="324"/>
      <c r="L19" s="325"/>
      <c r="M19" s="142"/>
      <c r="N19" s="323"/>
      <c r="O19" s="324"/>
      <c r="P19" s="324"/>
      <c r="Q19" s="324"/>
      <c r="R19" s="324"/>
      <c r="S19" s="324"/>
      <c r="T19" s="324"/>
      <c r="U19" s="324"/>
      <c r="V19" s="324"/>
      <c r="W19" s="325"/>
      <c r="X19" s="142"/>
      <c r="Y19" s="323"/>
      <c r="Z19" s="324"/>
      <c r="AA19" s="324"/>
      <c r="AB19" s="324"/>
      <c r="AC19" s="324"/>
      <c r="AD19" s="324"/>
      <c r="AE19" s="324"/>
      <c r="AF19" s="324"/>
      <c r="AG19" s="324"/>
      <c r="AH19" s="325"/>
      <c r="AI19" s="142"/>
      <c r="AJ19" s="323"/>
      <c r="AK19" s="324"/>
      <c r="AL19" s="324"/>
      <c r="AM19" s="324"/>
      <c r="AN19" s="324"/>
      <c r="AO19" s="324"/>
      <c r="AP19" s="324"/>
      <c r="AQ19" s="324"/>
      <c r="AR19" s="324"/>
      <c r="AS19" s="325"/>
      <c r="AT19" s="142"/>
      <c r="AU19" s="323"/>
      <c r="AV19" s="324"/>
      <c r="AW19" s="324"/>
      <c r="AX19" s="324"/>
      <c r="AY19" s="324"/>
      <c r="AZ19" s="324"/>
      <c r="BA19" s="324"/>
      <c r="BB19" s="324"/>
      <c r="BC19" s="324"/>
      <c r="BD19" s="325"/>
      <c r="BE19" s="142"/>
      <c r="BF19" s="323"/>
      <c r="BG19" s="324"/>
      <c r="BH19" s="324"/>
      <c r="BI19" s="324"/>
      <c r="BJ19" s="324"/>
      <c r="BK19" s="324"/>
      <c r="BL19" s="324"/>
      <c r="BM19" s="324"/>
      <c r="BN19" s="324"/>
      <c r="BO19" s="325"/>
      <c r="BP19" s="142"/>
      <c r="BQ19" s="323"/>
      <c r="BR19" s="324"/>
      <c r="BS19" s="324"/>
      <c r="BT19" s="324"/>
      <c r="BU19" s="324"/>
      <c r="BV19" s="324"/>
      <c r="BW19" s="324"/>
      <c r="BX19" s="324"/>
      <c r="BY19" s="324"/>
      <c r="BZ19" s="325"/>
      <c r="CA19" s="142"/>
      <c r="CB19" s="323"/>
      <c r="CC19" s="324"/>
      <c r="CD19" s="324"/>
      <c r="CE19" s="324"/>
      <c r="CF19" s="324"/>
      <c r="CG19" s="324"/>
      <c r="CH19" s="324"/>
      <c r="CI19" s="324"/>
      <c r="CJ19" s="324"/>
      <c r="CK19" s="325"/>
      <c r="CL19" s="142"/>
      <c r="CM19" s="323"/>
      <c r="CN19" s="324"/>
      <c r="CO19" s="324"/>
      <c r="CP19" s="324"/>
      <c r="CQ19" s="324"/>
      <c r="CR19" s="324"/>
      <c r="CS19" s="324"/>
      <c r="CT19" s="324"/>
      <c r="CU19" s="324"/>
      <c r="CV19" s="325"/>
      <c r="CW19" s="142"/>
      <c r="CX19" s="323"/>
      <c r="CY19" s="324"/>
      <c r="CZ19" s="324"/>
      <c r="DA19" s="324"/>
      <c r="DB19" s="324"/>
      <c r="DC19" s="324"/>
      <c r="DD19" s="324"/>
      <c r="DE19" s="324"/>
      <c r="DF19" s="324"/>
      <c r="DG19" s="325"/>
      <c r="DH19" s="142"/>
      <c r="DI19" s="323"/>
      <c r="DJ19" s="324"/>
      <c r="DK19" s="324"/>
      <c r="DL19" s="324"/>
      <c r="DM19" s="324"/>
      <c r="DN19" s="324"/>
      <c r="DO19" s="324"/>
      <c r="DP19" s="324"/>
      <c r="DQ19" s="324"/>
      <c r="DR19" s="325"/>
      <c r="DS19" s="142"/>
      <c r="DT19" s="323"/>
      <c r="DU19" s="324"/>
      <c r="DV19" s="324"/>
      <c r="DW19" s="324"/>
      <c r="DX19" s="324"/>
      <c r="DY19" s="324"/>
      <c r="DZ19" s="324"/>
      <c r="EA19" s="324"/>
      <c r="EB19" s="324"/>
      <c r="EC19" s="325"/>
      <c r="ED19" s="142"/>
      <c r="EE19" s="323"/>
      <c r="EF19" s="324"/>
      <c r="EG19" s="324"/>
      <c r="EH19" s="324"/>
      <c r="EI19" s="324"/>
      <c r="EJ19" s="324"/>
      <c r="EK19" s="324"/>
      <c r="EL19" s="324"/>
      <c r="EM19" s="324"/>
      <c r="EN19" s="325"/>
      <c r="EO19" s="84"/>
    </row>
    <row r="20" spans="1:162" ht="25.5" x14ac:dyDescent="0.3">
      <c r="A20" s="83"/>
      <c r="B20" s="75" t="s">
        <v>45</v>
      </c>
      <c r="C20" s="323"/>
      <c r="D20" s="324"/>
      <c r="E20" s="324"/>
      <c r="F20" s="324"/>
      <c r="G20" s="324"/>
      <c r="H20" s="324"/>
      <c r="I20" s="324"/>
      <c r="J20" s="324"/>
      <c r="K20" s="324"/>
      <c r="L20" s="325"/>
      <c r="M20" s="142"/>
      <c r="N20" s="323"/>
      <c r="O20" s="324"/>
      <c r="P20" s="324"/>
      <c r="Q20" s="324"/>
      <c r="R20" s="324"/>
      <c r="S20" s="324"/>
      <c r="T20" s="324"/>
      <c r="U20" s="324"/>
      <c r="V20" s="324"/>
      <c r="W20" s="325"/>
      <c r="X20" s="142"/>
      <c r="Y20" s="323"/>
      <c r="Z20" s="324"/>
      <c r="AA20" s="324"/>
      <c r="AB20" s="324"/>
      <c r="AC20" s="324"/>
      <c r="AD20" s="324"/>
      <c r="AE20" s="324"/>
      <c r="AF20" s="324"/>
      <c r="AG20" s="324"/>
      <c r="AH20" s="325"/>
      <c r="AI20" s="142"/>
      <c r="AJ20" s="323"/>
      <c r="AK20" s="324"/>
      <c r="AL20" s="324"/>
      <c r="AM20" s="324"/>
      <c r="AN20" s="324"/>
      <c r="AO20" s="324"/>
      <c r="AP20" s="324"/>
      <c r="AQ20" s="324"/>
      <c r="AR20" s="324"/>
      <c r="AS20" s="325"/>
      <c r="AT20" s="142"/>
      <c r="AU20" s="323"/>
      <c r="AV20" s="324"/>
      <c r="AW20" s="324"/>
      <c r="AX20" s="324"/>
      <c r="AY20" s="324"/>
      <c r="AZ20" s="324"/>
      <c r="BA20" s="324"/>
      <c r="BB20" s="324"/>
      <c r="BC20" s="324"/>
      <c r="BD20" s="325"/>
      <c r="BE20" s="142"/>
      <c r="BF20" s="323"/>
      <c r="BG20" s="324"/>
      <c r="BH20" s="324"/>
      <c r="BI20" s="324"/>
      <c r="BJ20" s="324"/>
      <c r="BK20" s="324"/>
      <c r="BL20" s="324"/>
      <c r="BM20" s="324"/>
      <c r="BN20" s="324"/>
      <c r="BO20" s="325"/>
      <c r="BP20" s="142"/>
      <c r="BQ20" s="323"/>
      <c r="BR20" s="324"/>
      <c r="BS20" s="324"/>
      <c r="BT20" s="324"/>
      <c r="BU20" s="324"/>
      <c r="BV20" s="324"/>
      <c r="BW20" s="324"/>
      <c r="BX20" s="324"/>
      <c r="BY20" s="324"/>
      <c r="BZ20" s="325"/>
      <c r="CA20" s="142"/>
      <c r="CB20" s="323"/>
      <c r="CC20" s="324"/>
      <c r="CD20" s="324"/>
      <c r="CE20" s="324"/>
      <c r="CF20" s="324"/>
      <c r="CG20" s="324"/>
      <c r="CH20" s="324"/>
      <c r="CI20" s="324"/>
      <c r="CJ20" s="324"/>
      <c r="CK20" s="325"/>
      <c r="CL20" s="142"/>
      <c r="CM20" s="323"/>
      <c r="CN20" s="324"/>
      <c r="CO20" s="324"/>
      <c r="CP20" s="324"/>
      <c r="CQ20" s="324"/>
      <c r="CR20" s="324"/>
      <c r="CS20" s="324"/>
      <c r="CT20" s="324"/>
      <c r="CU20" s="324"/>
      <c r="CV20" s="325"/>
      <c r="CW20" s="142"/>
      <c r="CX20" s="323"/>
      <c r="CY20" s="324"/>
      <c r="CZ20" s="324"/>
      <c r="DA20" s="324"/>
      <c r="DB20" s="324"/>
      <c r="DC20" s="324"/>
      <c r="DD20" s="324"/>
      <c r="DE20" s="324"/>
      <c r="DF20" s="324"/>
      <c r="DG20" s="325"/>
      <c r="DH20" s="142"/>
      <c r="DI20" s="323"/>
      <c r="DJ20" s="324"/>
      <c r="DK20" s="324"/>
      <c r="DL20" s="324"/>
      <c r="DM20" s="324"/>
      <c r="DN20" s="324"/>
      <c r="DO20" s="324"/>
      <c r="DP20" s="324"/>
      <c r="DQ20" s="324"/>
      <c r="DR20" s="325"/>
      <c r="DS20" s="142"/>
      <c r="DT20" s="323"/>
      <c r="DU20" s="324"/>
      <c r="DV20" s="324"/>
      <c r="DW20" s="324"/>
      <c r="DX20" s="324"/>
      <c r="DY20" s="324"/>
      <c r="DZ20" s="324"/>
      <c r="EA20" s="324"/>
      <c r="EB20" s="324"/>
      <c r="EC20" s="325"/>
      <c r="ED20" s="142"/>
      <c r="EE20" s="323"/>
      <c r="EF20" s="324"/>
      <c r="EG20" s="324"/>
      <c r="EH20" s="324"/>
      <c r="EI20" s="324"/>
      <c r="EJ20" s="324"/>
      <c r="EK20" s="324"/>
      <c r="EL20" s="324"/>
      <c r="EM20" s="324"/>
      <c r="EN20" s="325"/>
      <c r="EO20" s="84"/>
    </row>
    <row r="21" spans="1:162" ht="25.5" x14ac:dyDescent="0.3">
      <c r="A21" s="83"/>
      <c r="B21" s="75" t="s">
        <v>46</v>
      </c>
      <c r="C21" s="323"/>
      <c r="D21" s="324"/>
      <c r="E21" s="324"/>
      <c r="F21" s="324"/>
      <c r="G21" s="324"/>
      <c r="H21" s="324"/>
      <c r="I21" s="324"/>
      <c r="J21" s="324"/>
      <c r="K21" s="324"/>
      <c r="L21" s="325"/>
      <c r="M21" s="142"/>
      <c r="N21" s="323"/>
      <c r="O21" s="324"/>
      <c r="P21" s="324"/>
      <c r="Q21" s="324"/>
      <c r="R21" s="324"/>
      <c r="S21" s="324"/>
      <c r="T21" s="324"/>
      <c r="U21" s="324"/>
      <c r="V21" s="324"/>
      <c r="W21" s="325"/>
      <c r="X21" s="142"/>
      <c r="Y21" s="323"/>
      <c r="Z21" s="324"/>
      <c r="AA21" s="324"/>
      <c r="AB21" s="324"/>
      <c r="AC21" s="324"/>
      <c r="AD21" s="324"/>
      <c r="AE21" s="324"/>
      <c r="AF21" s="324"/>
      <c r="AG21" s="324"/>
      <c r="AH21" s="325"/>
      <c r="AI21" s="142"/>
      <c r="AJ21" s="323"/>
      <c r="AK21" s="324"/>
      <c r="AL21" s="324"/>
      <c r="AM21" s="324"/>
      <c r="AN21" s="324"/>
      <c r="AO21" s="324"/>
      <c r="AP21" s="324"/>
      <c r="AQ21" s="324"/>
      <c r="AR21" s="324"/>
      <c r="AS21" s="325"/>
      <c r="AT21" s="142"/>
      <c r="AU21" s="323"/>
      <c r="AV21" s="324"/>
      <c r="AW21" s="324"/>
      <c r="AX21" s="324"/>
      <c r="AY21" s="324"/>
      <c r="AZ21" s="324"/>
      <c r="BA21" s="324"/>
      <c r="BB21" s="324"/>
      <c r="BC21" s="324"/>
      <c r="BD21" s="325"/>
      <c r="BE21" s="142"/>
      <c r="BF21" s="323"/>
      <c r="BG21" s="324"/>
      <c r="BH21" s="324"/>
      <c r="BI21" s="324"/>
      <c r="BJ21" s="324"/>
      <c r="BK21" s="324"/>
      <c r="BL21" s="324"/>
      <c r="BM21" s="324"/>
      <c r="BN21" s="324"/>
      <c r="BO21" s="325"/>
      <c r="BP21" s="142"/>
      <c r="BQ21" s="323"/>
      <c r="BR21" s="324"/>
      <c r="BS21" s="324"/>
      <c r="BT21" s="324"/>
      <c r="BU21" s="324"/>
      <c r="BV21" s="324"/>
      <c r="BW21" s="324"/>
      <c r="BX21" s="324"/>
      <c r="BY21" s="324"/>
      <c r="BZ21" s="325"/>
      <c r="CA21" s="142"/>
      <c r="CB21" s="323"/>
      <c r="CC21" s="324"/>
      <c r="CD21" s="324"/>
      <c r="CE21" s="324"/>
      <c r="CF21" s="324"/>
      <c r="CG21" s="324"/>
      <c r="CH21" s="324"/>
      <c r="CI21" s="324"/>
      <c r="CJ21" s="324"/>
      <c r="CK21" s="325"/>
      <c r="CL21" s="142"/>
      <c r="CM21" s="323"/>
      <c r="CN21" s="324"/>
      <c r="CO21" s="324"/>
      <c r="CP21" s="324"/>
      <c r="CQ21" s="324"/>
      <c r="CR21" s="324"/>
      <c r="CS21" s="324"/>
      <c r="CT21" s="324"/>
      <c r="CU21" s="324"/>
      <c r="CV21" s="325"/>
      <c r="CW21" s="142"/>
      <c r="CX21" s="323"/>
      <c r="CY21" s="324"/>
      <c r="CZ21" s="324"/>
      <c r="DA21" s="324"/>
      <c r="DB21" s="324"/>
      <c r="DC21" s="324"/>
      <c r="DD21" s="324"/>
      <c r="DE21" s="324"/>
      <c r="DF21" s="324"/>
      <c r="DG21" s="325"/>
      <c r="DH21" s="142"/>
      <c r="DI21" s="323"/>
      <c r="DJ21" s="324"/>
      <c r="DK21" s="324"/>
      <c r="DL21" s="324"/>
      <c r="DM21" s="324"/>
      <c r="DN21" s="324"/>
      <c r="DO21" s="324"/>
      <c r="DP21" s="324"/>
      <c r="DQ21" s="324"/>
      <c r="DR21" s="325"/>
      <c r="DS21" s="142"/>
      <c r="DT21" s="323"/>
      <c r="DU21" s="324"/>
      <c r="DV21" s="324"/>
      <c r="DW21" s="324"/>
      <c r="DX21" s="324"/>
      <c r="DY21" s="324"/>
      <c r="DZ21" s="324"/>
      <c r="EA21" s="324"/>
      <c r="EB21" s="324"/>
      <c r="EC21" s="325"/>
      <c r="ED21" s="142"/>
      <c r="EE21" s="323"/>
      <c r="EF21" s="324"/>
      <c r="EG21" s="324"/>
      <c r="EH21" s="324"/>
      <c r="EI21" s="324"/>
      <c r="EJ21" s="324"/>
      <c r="EK21" s="324"/>
      <c r="EL21" s="324"/>
      <c r="EM21" s="324"/>
      <c r="EN21" s="325"/>
      <c r="EO21" s="84"/>
    </row>
    <row r="22" spans="1:162" ht="25.5" x14ac:dyDescent="0.3">
      <c r="A22" s="83"/>
      <c r="B22" s="75" t="s">
        <v>47</v>
      </c>
      <c r="C22" s="323"/>
      <c r="D22" s="324"/>
      <c r="E22" s="324"/>
      <c r="F22" s="324"/>
      <c r="G22" s="324"/>
      <c r="H22" s="324"/>
      <c r="I22" s="324"/>
      <c r="J22" s="324"/>
      <c r="K22" s="324"/>
      <c r="L22" s="325"/>
      <c r="M22" s="142"/>
      <c r="N22" s="323"/>
      <c r="O22" s="324"/>
      <c r="P22" s="324"/>
      <c r="Q22" s="324"/>
      <c r="R22" s="324"/>
      <c r="S22" s="324"/>
      <c r="T22" s="324"/>
      <c r="U22" s="324"/>
      <c r="V22" s="324"/>
      <c r="W22" s="325"/>
      <c r="X22" s="142"/>
      <c r="Y22" s="323"/>
      <c r="Z22" s="324"/>
      <c r="AA22" s="324"/>
      <c r="AB22" s="324"/>
      <c r="AC22" s="324"/>
      <c r="AD22" s="324"/>
      <c r="AE22" s="324"/>
      <c r="AF22" s="324"/>
      <c r="AG22" s="324"/>
      <c r="AH22" s="325"/>
      <c r="AI22" s="142"/>
      <c r="AJ22" s="323"/>
      <c r="AK22" s="324"/>
      <c r="AL22" s="324"/>
      <c r="AM22" s="324"/>
      <c r="AN22" s="324"/>
      <c r="AO22" s="324"/>
      <c r="AP22" s="324"/>
      <c r="AQ22" s="324"/>
      <c r="AR22" s="324"/>
      <c r="AS22" s="325"/>
      <c r="AT22" s="142"/>
      <c r="AU22" s="323"/>
      <c r="AV22" s="324"/>
      <c r="AW22" s="324"/>
      <c r="AX22" s="324"/>
      <c r="AY22" s="324"/>
      <c r="AZ22" s="324"/>
      <c r="BA22" s="324"/>
      <c r="BB22" s="324"/>
      <c r="BC22" s="324"/>
      <c r="BD22" s="325"/>
      <c r="BE22" s="142"/>
      <c r="BF22" s="323"/>
      <c r="BG22" s="324"/>
      <c r="BH22" s="324"/>
      <c r="BI22" s="324"/>
      <c r="BJ22" s="324"/>
      <c r="BK22" s="324"/>
      <c r="BL22" s="324"/>
      <c r="BM22" s="324"/>
      <c r="BN22" s="324"/>
      <c r="BO22" s="325"/>
      <c r="BP22" s="142"/>
      <c r="BQ22" s="323"/>
      <c r="BR22" s="324"/>
      <c r="BS22" s="324"/>
      <c r="BT22" s="324"/>
      <c r="BU22" s="324"/>
      <c r="BV22" s="324"/>
      <c r="BW22" s="324"/>
      <c r="BX22" s="324"/>
      <c r="BY22" s="324"/>
      <c r="BZ22" s="325"/>
      <c r="CA22" s="142"/>
      <c r="CB22" s="323"/>
      <c r="CC22" s="324"/>
      <c r="CD22" s="324"/>
      <c r="CE22" s="324"/>
      <c r="CF22" s="324"/>
      <c r="CG22" s="324"/>
      <c r="CH22" s="324"/>
      <c r="CI22" s="324"/>
      <c r="CJ22" s="324"/>
      <c r="CK22" s="325"/>
      <c r="CL22" s="142"/>
      <c r="CM22" s="323"/>
      <c r="CN22" s="324"/>
      <c r="CO22" s="324"/>
      <c r="CP22" s="324"/>
      <c r="CQ22" s="324"/>
      <c r="CR22" s="324"/>
      <c r="CS22" s="324"/>
      <c r="CT22" s="324"/>
      <c r="CU22" s="324"/>
      <c r="CV22" s="325"/>
      <c r="CW22" s="142"/>
      <c r="CX22" s="323"/>
      <c r="CY22" s="324"/>
      <c r="CZ22" s="324"/>
      <c r="DA22" s="324"/>
      <c r="DB22" s="324"/>
      <c r="DC22" s="324"/>
      <c r="DD22" s="324"/>
      <c r="DE22" s="324"/>
      <c r="DF22" s="324"/>
      <c r="DG22" s="325"/>
      <c r="DH22" s="142"/>
      <c r="DI22" s="323"/>
      <c r="DJ22" s="324"/>
      <c r="DK22" s="324"/>
      <c r="DL22" s="324"/>
      <c r="DM22" s="324"/>
      <c r="DN22" s="324"/>
      <c r="DO22" s="324"/>
      <c r="DP22" s="324"/>
      <c r="DQ22" s="324"/>
      <c r="DR22" s="325"/>
      <c r="DS22" s="142"/>
      <c r="DT22" s="323"/>
      <c r="DU22" s="324"/>
      <c r="DV22" s="324"/>
      <c r="DW22" s="324"/>
      <c r="DX22" s="324"/>
      <c r="DY22" s="324"/>
      <c r="DZ22" s="324"/>
      <c r="EA22" s="324"/>
      <c r="EB22" s="324"/>
      <c r="EC22" s="325"/>
      <c r="ED22" s="142"/>
      <c r="EE22" s="323"/>
      <c r="EF22" s="324"/>
      <c r="EG22" s="324"/>
      <c r="EH22" s="324"/>
      <c r="EI22" s="324"/>
      <c r="EJ22" s="324"/>
      <c r="EK22" s="324"/>
      <c r="EL22" s="324"/>
      <c r="EM22" s="324"/>
      <c r="EN22" s="325"/>
      <c r="EO22" s="84"/>
    </row>
    <row r="23" spans="1:162" ht="25.5" x14ac:dyDescent="0.3">
      <c r="A23" s="83"/>
      <c r="B23" s="63" t="str">
        <f>"Total number of weeks the kindergarten will operate for the full term to 2/12/2022"</f>
        <v>Total number of weeks the kindergarten will operate for the full term to 2/12/2022</v>
      </c>
      <c r="C23" s="320"/>
      <c r="D23" s="320"/>
      <c r="E23" s="320"/>
      <c r="F23" s="320"/>
      <c r="G23" s="320"/>
      <c r="H23" s="320"/>
      <c r="I23" s="320"/>
      <c r="J23" s="320"/>
      <c r="K23" s="320"/>
      <c r="L23" s="320"/>
      <c r="M23" s="142"/>
      <c r="N23" s="320"/>
      <c r="O23" s="320"/>
      <c r="P23" s="320"/>
      <c r="Q23" s="320"/>
      <c r="R23" s="320"/>
      <c r="S23" s="320"/>
      <c r="T23" s="320"/>
      <c r="U23" s="320"/>
      <c r="V23" s="320"/>
      <c r="W23" s="320"/>
      <c r="X23" s="142"/>
      <c r="Y23" s="320"/>
      <c r="Z23" s="320"/>
      <c r="AA23" s="320"/>
      <c r="AB23" s="320"/>
      <c r="AC23" s="320"/>
      <c r="AD23" s="320"/>
      <c r="AE23" s="320"/>
      <c r="AF23" s="320"/>
      <c r="AG23" s="320"/>
      <c r="AH23" s="320"/>
      <c r="AI23" s="142"/>
      <c r="AJ23" s="320"/>
      <c r="AK23" s="320"/>
      <c r="AL23" s="320"/>
      <c r="AM23" s="320"/>
      <c r="AN23" s="320"/>
      <c r="AO23" s="320"/>
      <c r="AP23" s="320"/>
      <c r="AQ23" s="320"/>
      <c r="AR23" s="320"/>
      <c r="AS23" s="320"/>
      <c r="AT23" s="142"/>
      <c r="AU23" s="320"/>
      <c r="AV23" s="320"/>
      <c r="AW23" s="320"/>
      <c r="AX23" s="320"/>
      <c r="AY23" s="320"/>
      <c r="AZ23" s="320"/>
      <c r="BA23" s="320"/>
      <c r="BB23" s="320"/>
      <c r="BC23" s="320"/>
      <c r="BD23" s="320"/>
      <c r="BE23" s="142"/>
      <c r="BF23" s="320"/>
      <c r="BG23" s="320"/>
      <c r="BH23" s="320"/>
      <c r="BI23" s="320"/>
      <c r="BJ23" s="320"/>
      <c r="BK23" s="320"/>
      <c r="BL23" s="320"/>
      <c r="BM23" s="320"/>
      <c r="BN23" s="320"/>
      <c r="BO23" s="320"/>
      <c r="BP23" s="142"/>
      <c r="BQ23" s="320"/>
      <c r="BR23" s="320"/>
      <c r="BS23" s="320"/>
      <c r="BT23" s="320"/>
      <c r="BU23" s="320"/>
      <c r="BV23" s="320"/>
      <c r="BW23" s="320"/>
      <c r="BX23" s="320"/>
      <c r="BY23" s="320"/>
      <c r="BZ23" s="320"/>
      <c r="CA23" s="142"/>
      <c r="CB23" s="320"/>
      <c r="CC23" s="320"/>
      <c r="CD23" s="320"/>
      <c r="CE23" s="320"/>
      <c r="CF23" s="320"/>
      <c r="CG23" s="320"/>
      <c r="CH23" s="320"/>
      <c r="CI23" s="320"/>
      <c r="CJ23" s="320"/>
      <c r="CK23" s="320"/>
      <c r="CL23" s="142"/>
      <c r="CM23" s="320"/>
      <c r="CN23" s="320"/>
      <c r="CO23" s="320"/>
      <c r="CP23" s="320"/>
      <c r="CQ23" s="320"/>
      <c r="CR23" s="320"/>
      <c r="CS23" s="320"/>
      <c r="CT23" s="320"/>
      <c r="CU23" s="320"/>
      <c r="CV23" s="320"/>
      <c r="CW23" s="142"/>
      <c r="CX23" s="320"/>
      <c r="CY23" s="320"/>
      <c r="CZ23" s="320"/>
      <c r="DA23" s="320"/>
      <c r="DB23" s="320"/>
      <c r="DC23" s="320"/>
      <c r="DD23" s="320"/>
      <c r="DE23" s="320"/>
      <c r="DF23" s="320"/>
      <c r="DG23" s="320"/>
      <c r="DH23" s="142"/>
      <c r="DI23" s="320"/>
      <c r="DJ23" s="320"/>
      <c r="DK23" s="320"/>
      <c r="DL23" s="320"/>
      <c r="DM23" s="320"/>
      <c r="DN23" s="320"/>
      <c r="DO23" s="320"/>
      <c r="DP23" s="320"/>
      <c r="DQ23" s="320"/>
      <c r="DR23" s="320"/>
      <c r="DS23" s="142"/>
      <c r="DT23" s="320"/>
      <c r="DU23" s="320"/>
      <c r="DV23" s="320"/>
      <c r="DW23" s="320"/>
      <c r="DX23" s="320"/>
      <c r="DY23" s="320"/>
      <c r="DZ23" s="320"/>
      <c r="EA23" s="320"/>
      <c r="EB23" s="320"/>
      <c r="EC23" s="320"/>
      <c r="ED23" s="142"/>
      <c r="EE23" s="320"/>
      <c r="EF23" s="320"/>
      <c r="EG23" s="320"/>
      <c r="EH23" s="320"/>
      <c r="EI23" s="320"/>
      <c r="EJ23" s="320"/>
      <c r="EK23" s="320"/>
      <c r="EL23" s="320"/>
      <c r="EM23" s="320"/>
      <c r="EN23" s="320"/>
      <c r="EO23" s="84"/>
    </row>
    <row r="24" spans="1:162" ht="25.5" x14ac:dyDescent="0.3">
      <c r="A24" s="83"/>
      <c r="B24" s="63" t="str">
        <f>"Total number of hours the kindergarten will operate for the full term to 2/12/2022"</f>
        <v>Total number of hours the kindergarten will operate for the full term to 2/12/2022</v>
      </c>
      <c r="C24" s="320"/>
      <c r="D24" s="320"/>
      <c r="E24" s="320"/>
      <c r="F24" s="320"/>
      <c r="G24" s="320"/>
      <c r="H24" s="320"/>
      <c r="I24" s="320"/>
      <c r="J24" s="320"/>
      <c r="K24" s="320"/>
      <c r="L24" s="320"/>
      <c r="M24" s="142"/>
      <c r="N24" s="320"/>
      <c r="O24" s="320"/>
      <c r="P24" s="320"/>
      <c r="Q24" s="320"/>
      <c r="R24" s="320"/>
      <c r="S24" s="320"/>
      <c r="T24" s="320"/>
      <c r="U24" s="320"/>
      <c r="V24" s="320"/>
      <c r="W24" s="320"/>
      <c r="X24" s="142"/>
      <c r="Y24" s="320"/>
      <c r="Z24" s="320"/>
      <c r="AA24" s="320"/>
      <c r="AB24" s="320"/>
      <c r="AC24" s="320"/>
      <c r="AD24" s="320"/>
      <c r="AE24" s="320"/>
      <c r="AF24" s="320"/>
      <c r="AG24" s="320"/>
      <c r="AH24" s="320"/>
      <c r="AI24" s="142"/>
      <c r="AJ24" s="320"/>
      <c r="AK24" s="320"/>
      <c r="AL24" s="320"/>
      <c r="AM24" s="320"/>
      <c r="AN24" s="320"/>
      <c r="AO24" s="320"/>
      <c r="AP24" s="320"/>
      <c r="AQ24" s="320"/>
      <c r="AR24" s="320"/>
      <c r="AS24" s="320"/>
      <c r="AT24" s="142"/>
      <c r="AU24" s="320"/>
      <c r="AV24" s="320"/>
      <c r="AW24" s="320"/>
      <c r="AX24" s="320"/>
      <c r="AY24" s="320"/>
      <c r="AZ24" s="320"/>
      <c r="BA24" s="320"/>
      <c r="BB24" s="320"/>
      <c r="BC24" s="320"/>
      <c r="BD24" s="320"/>
      <c r="BE24" s="142"/>
      <c r="BF24" s="320"/>
      <c r="BG24" s="320"/>
      <c r="BH24" s="320"/>
      <c r="BI24" s="320"/>
      <c r="BJ24" s="320"/>
      <c r="BK24" s="320"/>
      <c r="BL24" s="320"/>
      <c r="BM24" s="320"/>
      <c r="BN24" s="320"/>
      <c r="BO24" s="320"/>
      <c r="BP24" s="142"/>
      <c r="BQ24" s="320"/>
      <c r="BR24" s="320"/>
      <c r="BS24" s="320"/>
      <c r="BT24" s="320"/>
      <c r="BU24" s="320"/>
      <c r="BV24" s="320"/>
      <c r="BW24" s="320"/>
      <c r="BX24" s="320"/>
      <c r="BY24" s="320"/>
      <c r="BZ24" s="320"/>
      <c r="CA24" s="142"/>
      <c r="CB24" s="320"/>
      <c r="CC24" s="320"/>
      <c r="CD24" s="320"/>
      <c r="CE24" s="320"/>
      <c r="CF24" s="320"/>
      <c r="CG24" s="320"/>
      <c r="CH24" s="320"/>
      <c r="CI24" s="320"/>
      <c r="CJ24" s="320"/>
      <c r="CK24" s="320"/>
      <c r="CL24" s="142"/>
      <c r="CM24" s="320"/>
      <c r="CN24" s="320"/>
      <c r="CO24" s="320"/>
      <c r="CP24" s="320"/>
      <c r="CQ24" s="320"/>
      <c r="CR24" s="320"/>
      <c r="CS24" s="320"/>
      <c r="CT24" s="320"/>
      <c r="CU24" s="320"/>
      <c r="CV24" s="320"/>
      <c r="CW24" s="142"/>
      <c r="CX24" s="320"/>
      <c r="CY24" s="320"/>
      <c r="CZ24" s="320"/>
      <c r="DA24" s="320"/>
      <c r="DB24" s="320"/>
      <c r="DC24" s="320"/>
      <c r="DD24" s="320"/>
      <c r="DE24" s="320"/>
      <c r="DF24" s="320"/>
      <c r="DG24" s="320"/>
      <c r="DH24" s="142"/>
      <c r="DI24" s="320"/>
      <c r="DJ24" s="320"/>
      <c r="DK24" s="320"/>
      <c r="DL24" s="320"/>
      <c r="DM24" s="320"/>
      <c r="DN24" s="320"/>
      <c r="DO24" s="320"/>
      <c r="DP24" s="320"/>
      <c r="DQ24" s="320"/>
      <c r="DR24" s="320"/>
      <c r="DS24" s="142"/>
      <c r="DT24" s="320"/>
      <c r="DU24" s="320"/>
      <c r="DV24" s="320"/>
      <c r="DW24" s="320"/>
      <c r="DX24" s="320"/>
      <c r="DY24" s="320"/>
      <c r="DZ24" s="320"/>
      <c r="EA24" s="320"/>
      <c r="EB24" s="320"/>
      <c r="EC24" s="320"/>
      <c r="ED24" s="142"/>
      <c r="EE24" s="320"/>
      <c r="EF24" s="320"/>
      <c r="EG24" s="320"/>
      <c r="EH24" s="320"/>
      <c r="EI24" s="320"/>
      <c r="EJ24" s="320"/>
      <c r="EK24" s="320"/>
      <c r="EL24" s="320"/>
      <c r="EM24" s="320"/>
      <c r="EN24" s="320"/>
      <c r="EO24" s="84"/>
    </row>
    <row r="25" spans="1:162" ht="25.5" hidden="1" x14ac:dyDescent="0.3">
      <c r="A25" s="83"/>
      <c r="B25" s="75" t="s">
        <v>48</v>
      </c>
      <c r="C25" s="320"/>
      <c r="D25" s="320"/>
      <c r="E25" s="320"/>
      <c r="F25" s="320"/>
      <c r="G25" s="320"/>
      <c r="H25" s="320"/>
      <c r="I25" s="320"/>
      <c r="J25" s="320"/>
      <c r="K25" s="320"/>
      <c r="L25" s="320"/>
      <c r="M25" s="142"/>
      <c r="N25" s="320"/>
      <c r="O25" s="320"/>
      <c r="P25" s="320"/>
      <c r="Q25" s="320"/>
      <c r="R25" s="320"/>
      <c r="S25" s="320"/>
      <c r="T25" s="320"/>
      <c r="U25" s="320"/>
      <c r="V25" s="320"/>
      <c r="W25" s="320"/>
      <c r="X25" s="142"/>
      <c r="Y25" s="320"/>
      <c r="Z25" s="320"/>
      <c r="AA25" s="320"/>
      <c r="AB25" s="320"/>
      <c r="AC25" s="320"/>
      <c r="AD25" s="320"/>
      <c r="AE25" s="320"/>
      <c r="AF25" s="320"/>
      <c r="AG25" s="320"/>
      <c r="AH25" s="320"/>
      <c r="AI25" s="142"/>
      <c r="AJ25" s="320"/>
      <c r="AK25" s="320"/>
      <c r="AL25" s="320"/>
      <c r="AM25" s="320"/>
      <c r="AN25" s="320"/>
      <c r="AO25" s="320"/>
      <c r="AP25" s="320"/>
      <c r="AQ25" s="320"/>
      <c r="AR25" s="320"/>
      <c r="AS25" s="320"/>
      <c r="AT25" s="142"/>
      <c r="AU25" s="320"/>
      <c r="AV25" s="320"/>
      <c r="AW25" s="320"/>
      <c r="AX25" s="320"/>
      <c r="AY25" s="320"/>
      <c r="AZ25" s="320"/>
      <c r="BA25" s="320"/>
      <c r="BB25" s="320"/>
      <c r="BC25" s="320"/>
      <c r="BD25" s="320"/>
      <c r="BE25" s="142"/>
      <c r="BF25" s="320"/>
      <c r="BG25" s="320"/>
      <c r="BH25" s="320"/>
      <c r="BI25" s="320"/>
      <c r="BJ25" s="320"/>
      <c r="BK25" s="320"/>
      <c r="BL25" s="320"/>
      <c r="BM25" s="320"/>
      <c r="BN25" s="320"/>
      <c r="BO25" s="320"/>
      <c r="BP25" s="142"/>
      <c r="BQ25" s="320"/>
      <c r="BR25" s="320"/>
      <c r="BS25" s="320"/>
      <c r="BT25" s="320"/>
      <c r="BU25" s="320"/>
      <c r="BV25" s="320"/>
      <c r="BW25" s="320"/>
      <c r="BX25" s="320"/>
      <c r="BY25" s="320"/>
      <c r="BZ25" s="320"/>
      <c r="CA25" s="142"/>
      <c r="CB25" s="320"/>
      <c r="CC25" s="320"/>
      <c r="CD25" s="320"/>
      <c r="CE25" s="320"/>
      <c r="CF25" s="320"/>
      <c r="CG25" s="320"/>
      <c r="CH25" s="320"/>
      <c r="CI25" s="320"/>
      <c r="CJ25" s="320"/>
      <c r="CK25" s="320"/>
      <c r="CL25" s="142"/>
      <c r="CM25" s="320"/>
      <c r="CN25" s="320"/>
      <c r="CO25" s="320"/>
      <c r="CP25" s="320"/>
      <c r="CQ25" s="320"/>
      <c r="CR25" s="320"/>
      <c r="CS25" s="320"/>
      <c r="CT25" s="320"/>
      <c r="CU25" s="320"/>
      <c r="CV25" s="320"/>
      <c r="CW25" s="142"/>
      <c r="CX25" s="320"/>
      <c r="CY25" s="320"/>
      <c r="CZ25" s="320"/>
      <c r="DA25" s="320"/>
      <c r="DB25" s="320"/>
      <c r="DC25" s="320"/>
      <c r="DD25" s="320"/>
      <c r="DE25" s="320"/>
      <c r="DF25" s="320"/>
      <c r="DG25" s="320"/>
      <c r="DH25" s="142"/>
      <c r="DI25" s="320"/>
      <c r="DJ25" s="320"/>
      <c r="DK25" s="320"/>
      <c r="DL25" s="320"/>
      <c r="DM25" s="320"/>
      <c r="DN25" s="320"/>
      <c r="DO25" s="320"/>
      <c r="DP25" s="320"/>
      <c r="DQ25" s="320"/>
      <c r="DR25" s="320"/>
      <c r="DS25" s="142"/>
      <c r="DT25" s="320"/>
      <c r="DU25" s="320"/>
      <c r="DV25" s="320"/>
      <c r="DW25" s="320"/>
      <c r="DX25" s="320"/>
      <c r="DY25" s="320"/>
      <c r="DZ25" s="320"/>
      <c r="EA25" s="320"/>
      <c r="EB25" s="320"/>
      <c r="EC25" s="320"/>
      <c r="ED25" s="142"/>
      <c r="EE25" s="320"/>
      <c r="EF25" s="320"/>
      <c r="EG25" s="320"/>
      <c r="EH25" s="320"/>
      <c r="EI25" s="320"/>
      <c r="EJ25" s="320"/>
      <c r="EK25" s="320"/>
      <c r="EL25" s="320"/>
      <c r="EM25" s="320"/>
      <c r="EN25" s="320"/>
      <c r="EO25" s="84"/>
    </row>
    <row r="26" spans="1:162" ht="38.25" hidden="1" x14ac:dyDescent="0.3">
      <c r="A26" s="83"/>
      <c r="B26" s="75" t="s">
        <v>49</v>
      </c>
      <c r="C26" s="320"/>
      <c r="D26" s="320"/>
      <c r="E26" s="320"/>
      <c r="F26" s="320"/>
      <c r="G26" s="320"/>
      <c r="H26" s="320"/>
      <c r="I26" s="320"/>
      <c r="J26" s="320"/>
      <c r="K26" s="320"/>
      <c r="L26" s="320"/>
      <c r="M26" s="142"/>
      <c r="N26" s="320"/>
      <c r="O26" s="320"/>
      <c r="P26" s="320"/>
      <c r="Q26" s="320"/>
      <c r="R26" s="320"/>
      <c r="S26" s="320"/>
      <c r="T26" s="320"/>
      <c r="U26" s="320"/>
      <c r="V26" s="320"/>
      <c r="W26" s="320"/>
      <c r="X26" s="142"/>
      <c r="Y26" s="320"/>
      <c r="Z26" s="320"/>
      <c r="AA26" s="320"/>
      <c r="AB26" s="320"/>
      <c r="AC26" s="320"/>
      <c r="AD26" s="320"/>
      <c r="AE26" s="320"/>
      <c r="AF26" s="320"/>
      <c r="AG26" s="320"/>
      <c r="AH26" s="320"/>
      <c r="AI26" s="142"/>
      <c r="AJ26" s="320"/>
      <c r="AK26" s="320"/>
      <c r="AL26" s="320"/>
      <c r="AM26" s="320"/>
      <c r="AN26" s="320"/>
      <c r="AO26" s="320"/>
      <c r="AP26" s="320"/>
      <c r="AQ26" s="320"/>
      <c r="AR26" s="320"/>
      <c r="AS26" s="320"/>
      <c r="AT26" s="142"/>
      <c r="AU26" s="320"/>
      <c r="AV26" s="320"/>
      <c r="AW26" s="320"/>
      <c r="AX26" s="320"/>
      <c r="AY26" s="320"/>
      <c r="AZ26" s="320"/>
      <c r="BA26" s="320"/>
      <c r="BB26" s="320"/>
      <c r="BC26" s="320"/>
      <c r="BD26" s="320"/>
      <c r="BE26" s="142"/>
      <c r="BF26" s="320"/>
      <c r="BG26" s="320"/>
      <c r="BH26" s="320"/>
      <c r="BI26" s="320"/>
      <c r="BJ26" s="320"/>
      <c r="BK26" s="320"/>
      <c r="BL26" s="320"/>
      <c r="BM26" s="320"/>
      <c r="BN26" s="320"/>
      <c r="BO26" s="320"/>
      <c r="BP26" s="142"/>
      <c r="BQ26" s="320"/>
      <c r="BR26" s="320"/>
      <c r="BS26" s="320"/>
      <c r="BT26" s="320"/>
      <c r="BU26" s="320"/>
      <c r="BV26" s="320"/>
      <c r="BW26" s="320"/>
      <c r="BX26" s="320"/>
      <c r="BY26" s="320"/>
      <c r="BZ26" s="320"/>
      <c r="CA26" s="142"/>
      <c r="CB26" s="320"/>
      <c r="CC26" s="320"/>
      <c r="CD26" s="320"/>
      <c r="CE26" s="320"/>
      <c r="CF26" s="320"/>
      <c r="CG26" s="320"/>
      <c r="CH26" s="320"/>
      <c r="CI26" s="320"/>
      <c r="CJ26" s="320"/>
      <c r="CK26" s="320"/>
      <c r="CL26" s="142"/>
      <c r="CM26" s="320"/>
      <c r="CN26" s="320"/>
      <c r="CO26" s="320"/>
      <c r="CP26" s="320"/>
      <c r="CQ26" s="320"/>
      <c r="CR26" s="320"/>
      <c r="CS26" s="320"/>
      <c r="CT26" s="320"/>
      <c r="CU26" s="320"/>
      <c r="CV26" s="320"/>
      <c r="CW26" s="142"/>
      <c r="CX26" s="320"/>
      <c r="CY26" s="320"/>
      <c r="CZ26" s="320"/>
      <c r="DA26" s="320"/>
      <c r="DB26" s="320"/>
      <c r="DC26" s="320"/>
      <c r="DD26" s="320"/>
      <c r="DE26" s="320"/>
      <c r="DF26" s="320"/>
      <c r="DG26" s="320"/>
      <c r="DH26" s="142"/>
      <c r="DI26" s="320"/>
      <c r="DJ26" s="320"/>
      <c r="DK26" s="320"/>
      <c r="DL26" s="320"/>
      <c r="DM26" s="320"/>
      <c r="DN26" s="320"/>
      <c r="DO26" s="320"/>
      <c r="DP26" s="320"/>
      <c r="DQ26" s="320"/>
      <c r="DR26" s="320"/>
      <c r="DS26" s="142"/>
      <c r="DT26" s="320"/>
      <c r="DU26" s="320"/>
      <c r="DV26" s="320"/>
      <c r="DW26" s="320"/>
      <c r="DX26" s="320"/>
      <c r="DY26" s="320"/>
      <c r="DZ26" s="320"/>
      <c r="EA26" s="320"/>
      <c r="EB26" s="320"/>
      <c r="EC26" s="320"/>
      <c r="ED26" s="142"/>
      <c r="EE26" s="320"/>
      <c r="EF26" s="320"/>
      <c r="EG26" s="320"/>
      <c r="EH26" s="320"/>
      <c r="EI26" s="320"/>
      <c r="EJ26" s="320"/>
      <c r="EK26" s="320"/>
      <c r="EL26" s="320"/>
      <c r="EM26" s="320"/>
      <c r="EN26" s="320"/>
      <c r="EO26" s="84"/>
    </row>
    <row r="27" spans="1:162" ht="25.5" x14ac:dyDescent="0.3">
      <c r="A27" s="83"/>
      <c r="B27" s="75" t="s">
        <v>50</v>
      </c>
      <c r="C27" s="320"/>
      <c r="D27" s="320"/>
      <c r="E27" s="320"/>
      <c r="F27" s="320"/>
      <c r="G27" s="320"/>
      <c r="H27" s="320"/>
      <c r="I27" s="320"/>
      <c r="J27" s="320"/>
      <c r="K27" s="320"/>
      <c r="L27" s="320"/>
      <c r="M27" s="142"/>
      <c r="N27" s="320"/>
      <c r="O27" s="320"/>
      <c r="P27" s="320"/>
      <c r="Q27" s="320"/>
      <c r="R27" s="320"/>
      <c r="S27" s="320"/>
      <c r="T27" s="320"/>
      <c r="U27" s="320"/>
      <c r="V27" s="320"/>
      <c r="W27" s="320"/>
      <c r="X27" s="142"/>
      <c r="Y27" s="320"/>
      <c r="Z27" s="320"/>
      <c r="AA27" s="320"/>
      <c r="AB27" s="320"/>
      <c r="AC27" s="320"/>
      <c r="AD27" s="320"/>
      <c r="AE27" s="320"/>
      <c r="AF27" s="320"/>
      <c r="AG27" s="320"/>
      <c r="AH27" s="320"/>
      <c r="AI27" s="142"/>
      <c r="AJ27" s="320"/>
      <c r="AK27" s="320"/>
      <c r="AL27" s="320"/>
      <c r="AM27" s="320"/>
      <c r="AN27" s="320"/>
      <c r="AO27" s="320"/>
      <c r="AP27" s="320"/>
      <c r="AQ27" s="320"/>
      <c r="AR27" s="320"/>
      <c r="AS27" s="320"/>
      <c r="AT27" s="142"/>
      <c r="AU27" s="320"/>
      <c r="AV27" s="320"/>
      <c r="AW27" s="320"/>
      <c r="AX27" s="320"/>
      <c r="AY27" s="320"/>
      <c r="AZ27" s="320"/>
      <c r="BA27" s="320"/>
      <c r="BB27" s="320"/>
      <c r="BC27" s="320"/>
      <c r="BD27" s="320"/>
      <c r="BE27" s="142"/>
      <c r="BF27" s="320"/>
      <c r="BG27" s="320"/>
      <c r="BH27" s="320"/>
      <c r="BI27" s="320"/>
      <c r="BJ27" s="320"/>
      <c r="BK27" s="320"/>
      <c r="BL27" s="320"/>
      <c r="BM27" s="320"/>
      <c r="BN27" s="320"/>
      <c r="BO27" s="320"/>
      <c r="BP27" s="142"/>
      <c r="BQ27" s="320"/>
      <c r="BR27" s="320"/>
      <c r="BS27" s="320"/>
      <c r="BT27" s="320"/>
      <c r="BU27" s="320"/>
      <c r="BV27" s="320"/>
      <c r="BW27" s="320"/>
      <c r="BX27" s="320"/>
      <c r="BY27" s="320"/>
      <c r="BZ27" s="320"/>
      <c r="CA27" s="142"/>
      <c r="CB27" s="320"/>
      <c r="CC27" s="320"/>
      <c r="CD27" s="320"/>
      <c r="CE27" s="320"/>
      <c r="CF27" s="320"/>
      <c r="CG27" s="320"/>
      <c r="CH27" s="320"/>
      <c r="CI27" s="320"/>
      <c r="CJ27" s="320"/>
      <c r="CK27" s="320"/>
      <c r="CL27" s="142"/>
      <c r="CM27" s="320"/>
      <c r="CN27" s="320"/>
      <c r="CO27" s="320"/>
      <c r="CP27" s="320"/>
      <c r="CQ27" s="320"/>
      <c r="CR27" s="320"/>
      <c r="CS27" s="320"/>
      <c r="CT27" s="320"/>
      <c r="CU27" s="320"/>
      <c r="CV27" s="320"/>
      <c r="CW27" s="142"/>
      <c r="CX27" s="320"/>
      <c r="CY27" s="320"/>
      <c r="CZ27" s="320"/>
      <c r="DA27" s="320"/>
      <c r="DB27" s="320"/>
      <c r="DC27" s="320"/>
      <c r="DD27" s="320"/>
      <c r="DE27" s="320"/>
      <c r="DF27" s="320"/>
      <c r="DG27" s="320"/>
      <c r="DH27" s="142"/>
      <c r="DI27" s="320"/>
      <c r="DJ27" s="320"/>
      <c r="DK27" s="320"/>
      <c r="DL27" s="320"/>
      <c r="DM27" s="320"/>
      <c r="DN27" s="320"/>
      <c r="DO27" s="320"/>
      <c r="DP27" s="320"/>
      <c r="DQ27" s="320"/>
      <c r="DR27" s="320"/>
      <c r="DS27" s="142"/>
      <c r="DT27" s="320"/>
      <c r="DU27" s="320"/>
      <c r="DV27" s="320"/>
      <c r="DW27" s="320"/>
      <c r="DX27" s="320"/>
      <c r="DY27" s="320"/>
      <c r="DZ27" s="320"/>
      <c r="EA27" s="320"/>
      <c r="EB27" s="320"/>
      <c r="EC27" s="320"/>
      <c r="ED27" s="142"/>
      <c r="EE27" s="320"/>
      <c r="EF27" s="320"/>
      <c r="EG27" s="320"/>
      <c r="EH27" s="320"/>
      <c r="EI27" s="320"/>
      <c r="EJ27" s="320"/>
      <c r="EK27" s="320"/>
      <c r="EL27" s="320"/>
      <c r="EM27" s="320"/>
      <c r="EN27" s="320"/>
      <c r="EO27" s="84"/>
    </row>
    <row r="28" spans="1:162" ht="26.1" hidden="1" customHeight="1" x14ac:dyDescent="0.3">
      <c r="A28" s="83"/>
      <c r="B28" s="289" t="s">
        <v>51</v>
      </c>
      <c r="C28" s="323"/>
      <c r="D28" s="324"/>
      <c r="E28" s="324"/>
      <c r="F28" s="324"/>
      <c r="G28" s="324"/>
      <c r="H28" s="324"/>
      <c r="I28" s="324"/>
      <c r="J28" s="324"/>
      <c r="K28" s="324"/>
      <c r="L28" s="325"/>
      <c r="M28" s="142"/>
      <c r="N28" s="323"/>
      <c r="O28" s="324"/>
      <c r="P28" s="324"/>
      <c r="Q28" s="324"/>
      <c r="R28" s="324"/>
      <c r="S28" s="324"/>
      <c r="T28" s="324"/>
      <c r="U28" s="324"/>
      <c r="V28" s="324"/>
      <c r="W28" s="325"/>
      <c r="X28" s="142"/>
      <c r="Y28" s="323"/>
      <c r="Z28" s="324"/>
      <c r="AA28" s="324"/>
      <c r="AB28" s="324"/>
      <c r="AC28" s="324"/>
      <c r="AD28" s="324"/>
      <c r="AE28" s="324"/>
      <c r="AF28" s="324"/>
      <c r="AG28" s="324"/>
      <c r="AH28" s="325"/>
      <c r="AI28" s="142"/>
      <c r="AJ28" s="323"/>
      <c r="AK28" s="324"/>
      <c r="AL28" s="324"/>
      <c r="AM28" s="324"/>
      <c r="AN28" s="324"/>
      <c r="AO28" s="324"/>
      <c r="AP28" s="324"/>
      <c r="AQ28" s="324"/>
      <c r="AR28" s="324"/>
      <c r="AS28" s="325"/>
      <c r="AT28" s="142"/>
      <c r="AU28" s="323"/>
      <c r="AV28" s="324"/>
      <c r="AW28" s="324"/>
      <c r="AX28" s="324"/>
      <c r="AY28" s="324"/>
      <c r="AZ28" s="324"/>
      <c r="BA28" s="324"/>
      <c r="BB28" s="324"/>
      <c r="BC28" s="324"/>
      <c r="BD28" s="325"/>
      <c r="BE28" s="142"/>
      <c r="BF28" s="323"/>
      <c r="BG28" s="324"/>
      <c r="BH28" s="324"/>
      <c r="BI28" s="324"/>
      <c r="BJ28" s="324"/>
      <c r="BK28" s="324"/>
      <c r="BL28" s="324"/>
      <c r="BM28" s="324"/>
      <c r="BN28" s="324"/>
      <c r="BO28" s="325"/>
      <c r="BP28" s="142"/>
      <c r="BQ28" s="323"/>
      <c r="BR28" s="324"/>
      <c r="BS28" s="324"/>
      <c r="BT28" s="324"/>
      <c r="BU28" s="324"/>
      <c r="BV28" s="324"/>
      <c r="BW28" s="324"/>
      <c r="BX28" s="324"/>
      <c r="BY28" s="324"/>
      <c r="BZ28" s="325"/>
      <c r="CA28" s="142"/>
      <c r="CB28" s="323"/>
      <c r="CC28" s="324"/>
      <c r="CD28" s="324"/>
      <c r="CE28" s="324"/>
      <c r="CF28" s="324"/>
      <c r="CG28" s="324"/>
      <c r="CH28" s="324"/>
      <c r="CI28" s="324"/>
      <c r="CJ28" s="324"/>
      <c r="CK28" s="325"/>
      <c r="CL28" s="142"/>
      <c r="CM28" s="323"/>
      <c r="CN28" s="324"/>
      <c r="CO28" s="324"/>
      <c r="CP28" s="324"/>
      <c r="CQ28" s="324"/>
      <c r="CR28" s="324"/>
      <c r="CS28" s="324"/>
      <c r="CT28" s="324"/>
      <c r="CU28" s="324"/>
      <c r="CV28" s="325"/>
      <c r="CW28" s="142"/>
      <c r="CX28" s="323"/>
      <c r="CY28" s="324"/>
      <c r="CZ28" s="324"/>
      <c r="DA28" s="324"/>
      <c r="DB28" s="324"/>
      <c r="DC28" s="324"/>
      <c r="DD28" s="324"/>
      <c r="DE28" s="324"/>
      <c r="DF28" s="324"/>
      <c r="DG28" s="325"/>
      <c r="DH28" s="142"/>
      <c r="DI28" s="323"/>
      <c r="DJ28" s="324"/>
      <c r="DK28" s="324"/>
      <c r="DL28" s="324"/>
      <c r="DM28" s="324"/>
      <c r="DN28" s="324"/>
      <c r="DO28" s="324"/>
      <c r="DP28" s="324"/>
      <c r="DQ28" s="324"/>
      <c r="DR28" s="325"/>
      <c r="DS28" s="142"/>
      <c r="DT28" s="323"/>
      <c r="DU28" s="324"/>
      <c r="DV28" s="324"/>
      <c r="DW28" s="324"/>
      <c r="DX28" s="324"/>
      <c r="DY28" s="324"/>
      <c r="DZ28" s="324"/>
      <c r="EA28" s="324"/>
      <c r="EB28" s="324"/>
      <c r="EC28" s="325"/>
      <c r="ED28" s="142"/>
      <c r="EE28" s="323"/>
      <c r="EF28" s="324"/>
      <c r="EG28" s="324"/>
      <c r="EH28" s="324"/>
      <c r="EI28" s="324"/>
      <c r="EJ28" s="324"/>
      <c r="EK28" s="324"/>
      <c r="EL28" s="324"/>
      <c r="EM28" s="324"/>
      <c r="EN28" s="325"/>
      <c r="EO28" s="84"/>
    </row>
    <row r="29" spans="1:162" ht="38.25" x14ac:dyDescent="0.3">
      <c r="A29" s="83"/>
      <c r="B29" s="63" t="str">
        <f>"Enter the number of children enrolled from 4/10/2022 until the 11/11/2022 who identified as Aboriginal and/or Torres Strait Islander"</f>
        <v>Enter the number of children enrolled from 4/10/2022 until the 11/11/2022 who identified as Aboriginal and/or Torres Strait Islander</v>
      </c>
      <c r="C29" s="320"/>
      <c r="D29" s="320"/>
      <c r="E29" s="320"/>
      <c r="F29" s="320"/>
      <c r="G29" s="320"/>
      <c r="H29" s="320"/>
      <c r="I29" s="320"/>
      <c r="J29" s="320"/>
      <c r="K29" s="320"/>
      <c r="L29" s="320"/>
      <c r="M29" s="142"/>
      <c r="N29" s="320"/>
      <c r="O29" s="320"/>
      <c r="P29" s="320"/>
      <c r="Q29" s="320"/>
      <c r="R29" s="320"/>
      <c r="S29" s="320"/>
      <c r="T29" s="320"/>
      <c r="U29" s="320"/>
      <c r="V29" s="320"/>
      <c r="W29" s="320"/>
      <c r="X29" s="142"/>
      <c r="Y29" s="320"/>
      <c r="Z29" s="320"/>
      <c r="AA29" s="320"/>
      <c r="AB29" s="320"/>
      <c r="AC29" s="320"/>
      <c r="AD29" s="320"/>
      <c r="AE29" s="320"/>
      <c r="AF29" s="320"/>
      <c r="AG29" s="320"/>
      <c r="AH29" s="320"/>
      <c r="AI29" s="142"/>
      <c r="AJ29" s="320"/>
      <c r="AK29" s="320"/>
      <c r="AL29" s="320"/>
      <c r="AM29" s="320"/>
      <c r="AN29" s="320"/>
      <c r="AO29" s="320"/>
      <c r="AP29" s="320"/>
      <c r="AQ29" s="320"/>
      <c r="AR29" s="320"/>
      <c r="AS29" s="320"/>
      <c r="AT29" s="142"/>
      <c r="AU29" s="320"/>
      <c r="AV29" s="320"/>
      <c r="AW29" s="320"/>
      <c r="AX29" s="320"/>
      <c r="AY29" s="320"/>
      <c r="AZ29" s="320"/>
      <c r="BA29" s="320"/>
      <c r="BB29" s="320"/>
      <c r="BC29" s="320"/>
      <c r="BD29" s="320"/>
      <c r="BE29" s="142"/>
      <c r="BF29" s="320"/>
      <c r="BG29" s="320"/>
      <c r="BH29" s="320"/>
      <c r="BI29" s="320"/>
      <c r="BJ29" s="320"/>
      <c r="BK29" s="320"/>
      <c r="BL29" s="320"/>
      <c r="BM29" s="320"/>
      <c r="BN29" s="320"/>
      <c r="BO29" s="320"/>
      <c r="BP29" s="142"/>
      <c r="BQ29" s="320"/>
      <c r="BR29" s="320"/>
      <c r="BS29" s="320"/>
      <c r="BT29" s="320"/>
      <c r="BU29" s="320"/>
      <c r="BV29" s="320"/>
      <c r="BW29" s="320"/>
      <c r="BX29" s="320"/>
      <c r="BY29" s="320"/>
      <c r="BZ29" s="320"/>
      <c r="CA29" s="142"/>
      <c r="CB29" s="320"/>
      <c r="CC29" s="320"/>
      <c r="CD29" s="320"/>
      <c r="CE29" s="320"/>
      <c r="CF29" s="320"/>
      <c r="CG29" s="320"/>
      <c r="CH29" s="320"/>
      <c r="CI29" s="320"/>
      <c r="CJ29" s="320"/>
      <c r="CK29" s="320"/>
      <c r="CL29" s="142"/>
      <c r="CM29" s="320"/>
      <c r="CN29" s="320"/>
      <c r="CO29" s="320"/>
      <c r="CP29" s="320"/>
      <c r="CQ29" s="320"/>
      <c r="CR29" s="320"/>
      <c r="CS29" s="320"/>
      <c r="CT29" s="320"/>
      <c r="CU29" s="320"/>
      <c r="CV29" s="320"/>
      <c r="CW29" s="142"/>
      <c r="CX29" s="320"/>
      <c r="CY29" s="320"/>
      <c r="CZ29" s="320"/>
      <c r="DA29" s="320"/>
      <c r="DB29" s="320"/>
      <c r="DC29" s="320"/>
      <c r="DD29" s="320"/>
      <c r="DE29" s="320"/>
      <c r="DF29" s="320"/>
      <c r="DG29" s="320"/>
      <c r="DH29" s="142"/>
      <c r="DI29" s="320"/>
      <c r="DJ29" s="320"/>
      <c r="DK29" s="320"/>
      <c r="DL29" s="320"/>
      <c r="DM29" s="320"/>
      <c r="DN29" s="320"/>
      <c r="DO29" s="320"/>
      <c r="DP29" s="320"/>
      <c r="DQ29" s="320"/>
      <c r="DR29" s="320"/>
      <c r="DS29" s="142"/>
      <c r="DT29" s="320"/>
      <c r="DU29" s="320"/>
      <c r="DV29" s="320"/>
      <c r="DW29" s="320"/>
      <c r="DX29" s="320"/>
      <c r="DY29" s="320"/>
      <c r="DZ29" s="320"/>
      <c r="EA29" s="320"/>
      <c r="EB29" s="320"/>
      <c r="EC29" s="320"/>
      <c r="ED29" s="142"/>
      <c r="EE29" s="320"/>
      <c r="EF29" s="320"/>
      <c r="EG29" s="320"/>
      <c r="EH29" s="320"/>
      <c r="EI29" s="320"/>
      <c r="EJ29" s="320"/>
      <c r="EK29" s="320"/>
      <c r="EL29" s="320"/>
      <c r="EM29" s="320"/>
      <c r="EN29" s="320"/>
      <c r="EO29" s="84"/>
    </row>
    <row r="30" spans="1:162" ht="38.25" hidden="1" x14ac:dyDescent="0.3">
      <c r="A30" s="83"/>
      <c r="B30" s="290" t="str">
        <f>"Enter the actual hours attended by children enrolled for the full term who identified as Aboriginal and/or Torres Strait Islander"</f>
        <v>Enter the actual hours attended by children enrolled for the full term who identified as Aboriginal and/or Torres Strait Islander</v>
      </c>
      <c r="C30" s="320"/>
      <c r="D30" s="320"/>
      <c r="E30" s="320"/>
      <c r="F30" s="320"/>
      <c r="G30" s="320"/>
      <c r="H30" s="320"/>
      <c r="I30" s="320"/>
      <c r="J30" s="320"/>
      <c r="K30" s="320"/>
      <c r="L30" s="320"/>
      <c r="M30" s="142"/>
      <c r="N30" s="320"/>
      <c r="O30" s="320"/>
      <c r="P30" s="320"/>
      <c r="Q30" s="320"/>
      <c r="R30" s="320"/>
      <c r="S30" s="320"/>
      <c r="T30" s="320"/>
      <c r="U30" s="320"/>
      <c r="V30" s="320"/>
      <c r="W30" s="320"/>
      <c r="X30" s="142"/>
      <c r="Y30" s="320"/>
      <c r="Z30" s="320"/>
      <c r="AA30" s="320"/>
      <c r="AB30" s="320"/>
      <c r="AC30" s="320"/>
      <c r="AD30" s="320"/>
      <c r="AE30" s="320"/>
      <c r="AF30" s="320"/>
      <c r="AG30" s="320"/>
      <c r="AH30" s="320"/>
      <c r="AI30" s="142"/>
      <c r="AJ30" s="320"/>
      <c r="AK30" s="320"/>
      <c r="AL30" s="320"/>
      <c r="AM30" s="320"/>
      <c r="AN30" s="320"/>
      <c r="AO30" s="320"/>
      <c r="AP30" s="320"/>
      <c r="AQ30" s="320"/>
      <c r="AR30" s="320"/>
      <c r="AS30" s="320"/>
      <c r="AT30" s="142"/>
      <c r="AU30" s="320"/>
      <c r="AV30" s="320"/>
      <c r="AW30" s="320"/>
      <c r="AX30" s="320"/>
      <c r="AY30" s="320"/>
      <c r="AZ30" s="320"/>
      <c r="BA30" s="320"/>
      <c r="BB30" s="320"/>
      <c r="BC30" s="320"/>
      <c r="BD30" s="320"/>
      <c r="BE30" s="142"/>
      <c r="BF30" s="320"/>
      <c r="BG30" s="320"/>
      <c r="BH30" s="320"/>
      <c r="BI30" s="320"/>
      <c r="BJ30" s="320"/>
      <c r="BK30" s="320"/>
      <c r="BL30" s="320"/>
      <c r="BM30" s="320"/>
      <c r="BN30" s="320"/>
      <c r="BO30" s="320"/>
      <c r="BP30" s="142"/>
      <c r="BQ30" s="320"/>
      <c r="BR30" s="320"/>
      <c r="BS30" s="320"/>
      <c r="BT30" s="320"/>
      <c r="BU30" s="320"/>
      <c r="BV30" s="320"/>
      <c r="BW30" s="320"/>
      <c r="BX30" s="320"/>
      <c r="BY30" s="320"/>
      <c r="BZ30" s="320"/>
      <c r="CA30" s="142"/>
      <c r="CB30" s="320"/>
      <c r="CC30" s="320"/>
      <c r="CD30" s="320"/>
      <c r="CE30" s="320"/>
      <c r="CF30" s="320"/>
      <c r="CG30" s="320"/>
      <c r="CH30" s="320"/>
      <c r="CI30" s="320"/>
      <c r="CJ30" s="320"/>
      <c r="CK30" s="320"/>
      <c r="CL30" s="142"/>
      <c r="CM30" s="320"/>
      <c r="CN30" s="320"/>
      <c r="CO30" s="320"/>
      <c r="CP30" s="320"/>
      <c r="CQ30" s="320"/>
      <c r="CR30" s="320"/>
      <c r="CS30" s="320"/>
      <c r="CT30" s="320"/>
      <c r="CU30" s="320"/>
      <c r="CV30" s="320"/>
      <c r="CW30" s="142"/>
      <c r="CX30" s="320"/>
      <c r="CY30" s="320"/>
      <c r="CZ30" s="320"/>
      <c r="DA30" s="320"/>
      <c r="DB30" s="320"/>
      <c r="DC30" s="320"/>
      <c r="DD30" s="320"/>
      <c r="DE30" s="320"/>
      <c r="DF30" s="320"/>
      <c r="DG30" s="320"/>
      <c r="DH30" s="142"/>
      <c r="DI30" s="320"/>
      <c r="DJ30" s="320"/>
      <c r="DK30" s="320"/>
      <c r="DL30" s="320"/>
      <c r="DM30" s="320"/>
      <c r="DN30" s="320"/>
      <c r="DO30" s="320"/>
      <c r="DP30" s="320"/>
      <c r="DQ30" s="320"/>
      <c r="DR30" s="320"/>
      <c r="DS30" s="142"/>
      <c r="DT30" s="320"/>
      <c r="DU30" s="320"/>
      <c r="DV30" s="320"/>
      <c r="DW30" s="320"/>
      <c r="DX30" s="320"/>
      <c r="DY30" s="320"/>
      <c r="DZ30" s="320"/>
      <c r="EA30" s="320"/>
      <c r="EB30" s="320"/>
      <c r="EC30" s="320"/>
      <c r="ED30" s="142"/>
      <c r="EE30" s="320"/>
      <c r="EF30" s="320"/>
      <c r="EG30" s="320"/>
      <c r="EH30" s="320"/>
      <c r="EI30" s="320"/>
      <c r="EJ30" s="320"/>
      <c r="EK30" s="320"/>
      <c r="EL30" s="320"/>
      <c r="EM30" s="320"/>
      <c r="EN30" s="320"/>
      <c r="EO30" s="84"/>
    </row>
    <row r="31" spans="1:162" ht="38.25" x14ac:dyDescent="0.3">
      <c r="A31" s="83"/>
      <c r="B31" s="63" t="str">
        <f>"Enter the number of children enrolled from 4/10/2022 until the 11/11/2022 who identified as Refugee or Asylum Seeker referred by Refugee Settlement support agencies"</f>
        <v>Enter the number of children enrolled from 4/10/2022 until the 11/11/2022 who identified as Refugee or Asylum Seeker referred by Refugee Settlement support agencies</v>
      </c>
      <c r="C31" s="320"/>
      <c r="D31" s="320"/>
      <c r="E31" s="320"/>
      <c r="F31" s="320"/>
      <c r="G31" s="320"/>
      <c r="H31" s="320"/>
      <c r="I31" s="320"/>
      <c r="J31" s="320"/>
      <c r="K31" s="320"/>
      <c r="L31" s="320"/>
      <c r="M31" s="142"/>
      <c r="N31" s="320"/>
      <c r="O31" s="320"/>
      <c r="P31" s="320"/>
      <c r="Q31" s="320"/>
      <c r="R31" s="320"/>
      <c r="S31" s="320"/>
      <c r="T31" s="320"/>
      <c r="U31" s="320"/>
      <c r="V31" s="320"/>
      <c r="W31" s="320"/>
      <c r="X31" s="142"/>
      <c r="Y31" s="320"/>
      <c r="Z31" s="320"/>
      <c r="AA31" s="320"/>
      <c r="AB31" s="320"/>
      <c r="AC31" s="320"/>
      <c r="AD31" s="320"/>
      <c r="AE31" s="320"/>
      <c r="AF31" s="320"/>
      <c r="AG31" s="320"/>
      <c r="AH31" s="320"/>
      <c r="AI31" s="142"/>
      <c r="AJ31" s="320"/>
      <c r="AK31" s="320"/>
      <c r="AL31" s="320"/>
      <c r="AM31" s="320"/>
      <c r="AN31" s="320"/>
      <c r="AO31" s="320"/>
      <c r="AP31" s="320"/>
      <c r="AQ31" s="320"/>
      <c r="AR31" s="320"/>
      <c r="AS31" s="320"/>
      <c r="AT31" s="142"/>
      <c r="AU31" s="320"/>
      <c r="AV31" s="320"/>
      <c r="AW31" s="320"/>
      <c r="AX31" s="320"/>
      <c r="AY31" s="320"/>
      <c r="AZ31" s="320"/>
      <c r="BA31" s="320"/>
      <c r="BB31" s="320"/>
      <c r="BC31" s="320"/>
      <c r="BD31" s="320"/>
      <c r="BE31" s="142"/>
      <c r="BF31" s="320"/>
      <c r="BG31" s="320"/>
      <c r="BH31" s="320"/>
      <c r="BI31" s="320"/>
      <c r="BJ31" s="320"/>
      <c r="BK31" s="320"/>
      <c r="BL31" s="320"/>
      <c r="BM31" s="320"/>
      <c r="BN31" s="320"/>
      <c r="BO31" s="320"/>
      <c r="BP31" s="142"/>
      <c r="BQ31" s="320"/>
      <c r="BR31" s="320"/>
      <c r="BS31" s="320"/>
      <c r="BT31" s="320"/>
      <c r="BU31" s="320"/>
      <c r="BV31" s="320"/>
      <c r="BW31" s="320"/>
      <c r="BX31" s="320"/>
      <c r="BY31" s="320"/>
      <c r="BZ31" s="320"/>
      <c r="CA31" s="142"/>
      <c r="CB31" s="320"/>
      <c r="CC31" s="320"/>
      <c r="CD31" s="320"/>
      <c r="CE31" s="320"/>
      <c r="CF31" s="320"/>
      <c r="CG31" s="320"/>
      <c r="CH31" s="320"/>
      <c r="CI31" s="320"/>
      <c r="CJ31" s="320"/>
      <c r="CK31" s="320"/>
      <c r="CL31" s="142"/>
      <c r="CM31" s="320"/>
      <c r="CN31" s="320"/>
      <c r="CO31" s="320"/>
      <c r="CP31" s="320"/>
      <c r="CQ31" s="320"/>
      <c r="CR31" s="320"/>
      <c r="CS31" s="320"/>
      <c r="CT31" s="320"/>
      <c r="CU31" s="320"/>
      <c r="CV31" s="320"/>
      <c r="CW31" s="142"/>
      <c r="CX31" s="320"/>
      <c r="CY31" s="320"/>
      <c r="CZ31" s="320"/>
      <c r="DA31" s="320"/>
      <c r="DB31" s="320"/>
      <c r="DC31" s="320"/>
      <c r="DD31" s="320"/>
      <c r="DE31" s="320"/>
      <c r="DF31" s="320"/>
      <c r="DG31" s="320"/>
      <c r="DH31" s="142"/>
      <c r="DI31" s="320"/>
      <c r="DJ31" s="320"/>
      <c r="DK31" s="320"/>
      <c r="DL31" s="320"/>
      <c r="DM31" s="320"/>
      <c r="DN31" s="320"/>
      <c r="DO31" s="320"/>
      <c r="DP31" s="320"/>
      <c r="DQ31" s="320"/>
      <c r="DR31" s="320"/>
      <c r="DS31" s="142"/>
      <c r="DT31" s="320"/>
      <c r="DU31" s="320"/>
      <c r="DV31" s="320"/>
      <c r="DW31" s="320"/>
      <c r="DX31" s="320"/>
      <c r="DY31" s="320"/>
      <c r="DZ31" s="320"/>
      <c r="EA31" s="320"/>
      <c r="EB31" s="320"/>
      <c r="EC31" s="320"/>
      <c r="ED31" s="142"/>
      <c r="EE31" s="320"/>
      <c r="EF31" s="320"/>
      <c r="EG31" s="320"/>
      <c r="EH31" s="320"/>
      <c r="EI31" s="320"/>
      <c r="EJ31" s="320"/>
      <c r="EK31" s="320"/>
      <c r="EL31" s="320"/>
      <c r="EM31" s="320"/>
      <c r="EN31" s="320"/>
      <c r="EO31" s="84"/>
    </row>
    <row r="32" spans="1:162" ht="38.25" hidden="1" x14ac:dyDescent="0.3">
      <c r="A32" s="83"/>
      <c r="B32" s="290" t="str">
        <f>"Enter the actual hours attended by children enrolled for the full term who identified as Refugee or Asylum Seeker referred by Refugee Settlement support agencies"</f>
        <v>Enter the actual hours attended by children enrolled for the full term who identified as Refugee or Asylum Seeker referred by Refugee Settlement support agencies</v>
      </c>
      <c r="C32" s="320"/>
      <c r="D32" s="320"/>
      <c r="E32" s="320"/>
      <c r="F32" s="320"/>
      <c r="G32" s="320"/>
      <c r="H32" s="320"/>
      <c r="I32" s="320"/>
      <c r="J32" s="320"/>
      <c r="K32" s="320"/>
      <c r="L32" s="320"/>
      <c r="M32" s="142"/>
      <c r="N32" s="320"/>
      <c r="O32" s="320"/>
      <c r="P32" s="320"/>
      <c r="Q32" s="320"/>
      <c r="R32" s="320"/>
      <c r="S32" s="320"/>
      <c r="T32" s="320"/>
      <c r="U32" s="320"/>
      <c r="V32" s="320"/>
      <c r="W32" s="320"/>
      <c r="X32" s="142"/>
      <c r="Y32" s="320"/>
      <c r="Z32" s="320"/>
      <c r="AA32" s="320"/>
      <c r="AB32" s="320"/>
      <c r="AC32" s="320"/>
      <c r="AD32" s="320"/>
      <c r="AE32" s="320"/>
      <c r="AF32" s="320"/>
      <c r="AG32" s="320"/>
      <c r="AH32" s="320"/>
      <c r="AI32" s="142"/>
      <c r="AJ32" s="320"/>
      <c r="AK32" s="320"/>
      <c r="AL32" s="320"/>
      <c r="AM32" s="320"/>
      <c r="AN32" s="320"/>
      <c r="AO32" s="320"/>
      <c r="AP32" s="320"/>
      <c r="AQ32" s="320"/>
      <c r="AR32" s="320"/>
      <c r="AS32" s="320"/>
      <c r="AT32" s="142"/>
      <c r="AU32" s="320"/>
      <c r="AV32" s="320"/>
      <c r="AW32" s="320"/>
      <c r="AX32" s="320"/>
      <c r="AY32" s="320"/>
      <c r="AZ32" s="320"/>
      <c r="BA32" s="320"/>
      <c r="BB32" s="320"/>
      <c r="BC32" s="320"/>
      <c r="BD32" s="320"/>
      <c r="BE32" s="142"/>
      <c r="BF32" s="320"/>
      <c r="BG32" s="320"/>
      <c r="BH32" s="320"/>
      <c r="BI32" s="320"/>
      <c r="BJ32" s="320"/>
      <c r="BK32" s="320"/>
      <c r="BL32" s="320"/>
      <c r="BM32" s="320"/>
      <c r="BN32" s="320"/>
      <c r="BO32" s="320"/>
      <c r="BP32" s="142"/>
      <c r="BQ32" s="320"/>
      <c r="BR32" s="320"/>
      <c r="BS32" s="320"/>
      <c r="BT32" s="320"/>
      <c r="BU32" s="320"/>
      <c r="BV32" s="320"/>
      <c r="BW32" s="320"/>
      <c r="BX32" s="320"/>
      <c r="BY32" s="320"/>
      <c r="BZ32" s="320"/>
      <c r="CA32" s="142"/>
      <c r="CB32" s="320"/>
      <c r="CC32" s="320"/>
      <c r="CD32" s="320"/>
      <c r="CE32" s="320"/>
      <c r="CF32" s="320"/>
      <c r="CG32" s="320"/>
      <c r="CH32" s="320"/>
      <c r="CI32" s="320"/>
      <c r="CJ32" s="320"/>
      <c r="CK32" s="320"/>
      <c r="CL32" s="142"/>
      <c r="CM32" s="320"/>
      <c r="CN32" s="320"/>
      <c r="CO32" s="320"/>
      <c r="CP32" s="320"/>
      <c r="CQ32" s="320"/>
      <c r="CR32" s="320"/>
      <c r="CS32" s="320"/>
      <c r="CT32" s="320"/>
      <c r="CU32" s="320"/>
      <c r="CV32" s="320"/>
      <c r="CW32" s="142"/>
      <c r="CX32" s="320"/>
      <c r="CY32" s="320"/>
      <c r="CZ32" s="320"/>
      <c r="DA32" s="320"/>
      <c r="DB32" s="320"/>
      <c r="DC32" s="320"/>
      <c r="DD32" s="320"/>
      <c r="DE32" s="320"/>
      <c r="DF32" s="320"/>
      <c r="DG32" s="320"/>
      <c r="DH32" s="142"/>
      <c r="DI32" s="320"/>
      <c r="DJ32" s="320"/>
      <c r="DK32" s="320"/>
      <c r="DL32" s="320"/>
      <c r="DM32" s="320"/>
      <c r="DN32" s="320"/>
      <c r="DO32" s="320"/>
      <c r="DP32" s="320"/>
      <c r="DQ32" s="320"/>
      <c r="DR32" s="320"/>
      <c r="DS32" s="142"/>
      <c r="DT32" s="320"/>
      <c r="DU32" s="320"/>
      <c r="DV32" s="320"/>
      <c r="DW32" s="320"/>
      <c r="DX32" s="320"/>
      <c r="DY32" s="320"/>
      <c r="DZ32" s="320"/>
      <c r="EA32" s="320"/>
      <c r="EB32" s="320"/>
      <c r="EC32" s="320"/>
      <c r="ED32" s="142"/>
      <c r="EE32" s="320"/>
      <c r="EF32" s="320"/>
      <c r="EG32" s="320"/>
      <c r="EH32" s="320"/>
      <c r="EI32" s="320"/>
      <c r="EJ32" s="320"/>
      <c r="EK32" s="320"/>
      <c r="EL32" s="320"/>
      <c r="EM32" s="320"/>
      <c r="EN32" s="320"/>
      <c r="EO32" s="84"/>
    </row>
    <row r="33" spans="1:162" ht="76.5" x14ac:dyDescent="0.3">
      <c r="A33" s="83"/>
      <c r="B33" s="63" t="str">
        <f>"Enter the number of children enrolled from 4/10/2022 until the 11/11/2022, eligible for QKFS Plus funding (whose families demonstrate one of the eligibility criteria of the " &amp;  $B$4 &amp; ") but did not identify as Aboriginal, Torres Strait Islander, Refugee or Asylum Seeker"</f>
        <v>Enter the number of children enrolled from 4/10/2022 until the 11/11/2022, eligible for QKFS Plus funding (whose families demonstrate one of the eligibility criteria of the QKFS Plus subsidy criteria) but did not identify as Aboriginal, Torres Strait Islander, Refugee or Asylum Seeker</v>
      </c>
      <c r="C33" s="320"/>
      <c r="D33" s="320"/>
      <c r="E33" s="320"/>
      <c r="F33" s="320"/>
      <c r="G33" s="320"/>
      <c r="H33" s="320"/>
      <c r="I33" s="320"/>
      <c r="J33" s="320"/>
      <c r="K33" s="320"/>
      <c r="L33" s="320"/>
      <c r="M33" s="142"/>
      <c r="N33" s="320"/>
      <c r="O33" s="320"/>
      <c r="P33" s="320"/>
      <c r="Q33" s="320"/>
      <c r="R33" s="320"/>
      <c r="S33" s="320"/>
      <c r="T33" s="320"/>
      <c r="U33" s="320"/>
      <c r="V33" s="320"/>
      <c r="W33" s="320"/>
      <c r="X33" s="142"/>
      <c r="Y33" s="320"/>
      <c r="Z33" s="320"/>
      <c r="AA33" s="320"/>
      <c r="AB33" s="320"/>
      <c r="AC33" s="320"/>
      <c r="AD33" s="320"/>
      <c r="AE33" s="320"/>
      <c r="AF33" s="320"/>
      <c r="AG33" s="320"/>
      <c r="AH33" s="320"/>
      <c r="AI33" s="142"/>
      <c r="AJ33" s="320"/>
      <c r="AK33" s="320"/>
      <c r="AL33" s="320"/>
      <c r="AM33" s="320"/>
      <c r="AN33" s="320"/>
      <c r="AO33" s="320"/>
      <c r="AP33" s="320"/>
      <c r="AQ33" s="320"/>
      <c r="AR33" s="320"/>
      <c r="AS33" s="320"/>
      <c r="AT33" s="142"/>
      <c r="AU33" s="320"/>
      <c r="AV33" s="320"/>
      <c r="AW33" s="320"/>
      <c r="AX33" s="320"/>
      <c r="AY33" s="320"/>
      <c r="AZ33" s="320"/>
      <c r="BA33" s="320"/>
      <c r="BB33" s="320"/>
      <c r="BC33" s="320"/>
      <c r="BD33" s="320"/>
      <c r="BE33" s="142"/>
      <c r="BF33" s="320"/>
      <c r="BG33" s="320"/>
      <c r="BH33" s="320"/>
      <c r="BI33" s="320"/>
      <c r="BJ33" s="320"/>
      <c r="BK33" s="320"/>
      <c r="BL33" s="320"/>
      <c r="BM33" s="320"/>
      <c r="BN33" s="320"/>
      <c r="BO33" s="320"/>
      <c r="BP33" s="142"/>
      <c r="BQ33" s="320"/>
      <c r="BR33" s="320"/>
      <c r="BS33" s="320"/>
      <c r="BT33" s="320"/>
      <c r="BU33" s="320"/>
      <c r="BV33" s="320"/>
      <c r="BW33" s="320"/>
      <c r="BX33" s="320"/>
      <c r="BY33" s="320"/>
      <c r="BZ33" s="320"/>
      <c r="CA33" s="142"/>
      <c r="CB33" s="320"/>
      <c r="CC33" s="320"/>
      <c r="CD33" s="320"/>
      <c r="CE33" s="320"/>
      <c r="CF33" s="320"/>
      <c r="CG33" s="320"/>
      <c r="CH33" s="320"/>
      <c r="CI33" s="320"/>
      <c r="CJ33" s="320"/>
      <c r="CK33" s="320"/>
      <c r="CL33" s="142"/>
      <c r="CM33" s="320"/>
      <c r="CN33" s="320"/>
      <c r="CO33" s="320"/>
      <c r="CP33" s="320"/>
      <c r="CQ33" s="320"/>
      <c r="CR33" s="320"/>
      <c r="CS33" s="320"/>
      <c r="CT33" s="320"/>
      <c r="CU33" s="320"/>
      <c r="CV33" s="320"/>
      <c r="CW33" s="142"/>
      <c r="CX33" s="320"/>
      <c r="CY33" s="320"/>
      <c r="CZ33" s="320"/>
      <c r="DA33" s="320"/>
      <c r="DB33" s="320"/>
      <c r="DC33" s="320"/>
      <c r="DD33" s="320"/>
      <c r="DE33" s="320"/>
      <c r="DF33" s="320"/>
      <c r="DG33" s="320"/>
      <c r="DH33" s="142"/>
      <c r="DI33" s="320"/>
      <c r="DJ33" s="320"/>
      <c r="DK33" s="320"/>
      <c r="DL33" s="320"/>
      <c r="DM33" s="320"/>
      <c r="DN33" s="320"/>
      <c r="DO33" s="320"/>
      <c r="DP33" s="320"/>
      <c r="DQ33" s="320"/>
      <c r="DR33" s="320"/>
      <c r="DS33" s="142"/>
      <c r="DT33" s="320"/>
      <c r="DU33" s="320"/>
      <c r="DV33" s="320"/>
      <c r="DW33" s="320"/>
      <c r="DX33" s="320"/>
      <c r="DY33" s="320"/>
      <c r="DZ33" s="320"/>
      <c r="EA33" s="320"/>
      <c r="EB33" s="320"/>
      <c r="EC33" s="320"/>
      <c r="ED33" s="142"/>
      <c r="EE33" s="320"/>
      <c r="EF33" s="320"/>
      <c r="EG33" s="320"/>
      <c r="EH33" s="320"/>
      <c r="EI33" s="320"/>
      <c r="EJ33" s="320"/>
      <c r="EK33" s="320"/>
      <c r="EL33" s="320"/>
      <c r="EM33" s="320"/>
      <c r="EN33" s="320"/>
      <c r="EO33" s="84"/>
    </row>
    <row r="34" spans="1:162" ht="76.5" hidden="1" x14ac:dyDescent="0.3">
      <c r="A34" s="83"/>
      <c r="B34" s="290" t="str">
        <f>"Enter the actual hours attended by children enrolled for the full term, eligible for QKFS Plus funding (whose families demonstrate one of the eligibility criteria of the " &amp;  $B$4 &amp; ") but did not identify as Aboriginal, Torres Strait Islander, Refugee or Asylum Seeker"</f>
        <v>Enter the actual hours attended by children enrolled for the full term, eligible for QKFS Plus funding (whose families demonstrate one of the eligibility criteria of the QKFS Plus subsidy criteria) but did not identify as Aboriginal, Torres Strait Islander, Refugee or Asylum Seeker</v>
      </c>
      <c r="C34" s="320"/>
      <c r="D34" s="320"/>
      <c r="E34" s="320"/>
      <c r="F34" s="320"/>
      <c r="G34" s="320"/>
      <c r="H34" s="320"/>
      <c r="I34" s="320"/>
      <c r="J34" s="320"/>
      <c r="K34" s="320"/>
      <c r="L34" s="320"/>
      <c r="M34" s="142"/>
      <c r="N34" s="320"/>
      <c r="O34" s="320"/>
      <c r="P34" s="320"/>
      <c r="Q34" s="320"/>
      <c r="R34" s="320"/>
      <c r="S34" s="320"/>
      <c r="T34" s="320"/>
      <c r="U34" s="320"/>
      <c r="V34" s="320"/>
      <c r="W34" s="320"/>
      <c r="X34" s="142"/>
      <c r="Y34" s="320"/>
      <c r="Z34" s="320"/>
      <c r="AA34" s="320"/>
      <c r="AB34" s="320"/>
      <c r="AC34" s="320"/>
      <c r="AD34" s="320"/>
      <c r="AE34" s="320"/>
      <c r="AF34" s="320"/>
      <c r="AG34" s="320"/>
      <c r="AH34" s="320"/>
      <c r="AI34" s="142"/>
      <c r="AJ34" s="320"/>
      <c r="AK34" s="320"/>
      <c r="AL34" s="320"/>
      <c r="AM34" s="320"/>
      <c r="AN34" s="320"/>
      <c r="AO34" s="320"/>
      <c r="AP34" s="320"/>
      <c r="AQ34" s="320"/>
      <c r="AR34" s="320"/>
      <c r="AS34" s="320"/>
      <c r="AT34" s="142"/>
      <c r="AU34" s="320"/>
      <c r="AV34" s="320"/>
      <c r="AW34" s="320"/>
      <c r="AX34" s="320"/>
      <c r="AY34" s="320"/>
      <c r="AZ34" s="320"/>
      <c r="BA34" s="320"/>
      <c r="BB34" s="320"/>
      <c r="BC34" s="320"/>
      <c r="BD34" s="320"/>
      <c r="BE34" s="142"/>
      <c r="BF34" s="320"/>
      <c r="BG34" s="320"/>
      <c r="BH34" s="320"/>
      <c r="BI34" s="320"/>
      <c r="BJ34" s="320"/>
      <c r="BK34" s="320"/>
      <c r="BL34" s="320"/>
      <c r="BM34" s="320"/>
      <c r="BN34" s="320"/>
      <c r="BO34" s="320"/>
      <c r="BP34" s="142"/>
      <c r="BQ34" s="320"/>
      <c r="BR34" s="320"/>
      <c r="BS34" s="320"/>
      <c r="BT34" s="320"/>
      <c r="BU34" s="320"/>
      <c r="BV34" s="320"/>
      <c r="BW34" s="320"/>
      <c r="BX34" s="320"/>
      <c r="BY34" s="320"/>
      <c r="BZ34" s="320"/>
      <c r="CA34" s="142"/>
      <c r="CB34" s="320"/>
      <c r="CC34" s="320"/>
      <c r="CD34" s="320"/>
      <c r="CE34" s="320"/>
      <c r="CF34" s="320"/>
      <c r="CG34" s="320"/>
      <c r="CH34" s="320"/>
      <c r="CI34" s="320"/>
      <c r="CJ34" s="320"/>
      <c r="CK34" s="320"/>
      <c r="CL34" s="142"/>
      <c r="CM34" s="320"/>
      <c r="CN34" s="320"/>
      <c r="CO34" s="320"/>
      <c r="CP34" s="320"/>
      <c r="CQ34" s="320"/>
      <c r="CR34" s="320"/>
      <c r="CS34" s="320"/>
      <c r="CT34" s="320"/>
      <c r="CU34" s="320"/>
      <c r="CV34" s="320"/>
      <c r="CW34" s="142"/>
      <c r="CX34" s="320"/>
      <c r="CY34" s="320"/>
      <c r="CZ34" s="320"/>
      <c r="DA34" s="320"/>
      <c r="DB34" s="320"/>
      <c r="DC34" s="320"/>
      <c r="DD34" s="320"/>
      <c r="DE34" s="320"/>
      <c r="DF34" s="320"/>
      <c r="DG34" s="320"/>
      <c r="DH34" s="142"/>
      <c r="DI34" s="320"/>
      <c r="DJ34" s="320"/>
      <c r="DK34" s="320"/>
      <c r="DL34" s="320"/>
      <c r="DM34" s="320"/>
      <c r="DN34" s="320"/>
      <c r="DO34" s="320"/>
      <c r="DP34" s="320"/>
      <c r="DQ34" s="320"/>
      <c r="DR34" s="320"/>
      <c r="DS34" s="142"/>
      <c r="DT34" s="320"/>
      <c r="DU34" s="320"/>
      <c r="DV34" s="320"/>
      <c r="DW34" s="320"/>
      <c r="DX34" s="320"/>
      <c r="DY34" s="320"/>
      <c r="DZ34" s="320"/>
      <c r="EA34" s="320"/>
      <c r="EB34" s="320"/>
      <c r="EC34" s="320"/>
      <c r="ED34" s="142"/>
      <c r="EE34" s="320"/>
      <c r="EF34" s="320"/>
      <c r="EG34" s="320"/>
      <c r="EH34" s="320"/>
      <c r="EI34" s="320"/>
      <c r="EJ34" s="320"/>
      <c r="EK34" s="320"/>
      <c r="EL34" s="320"/>
      <c r="EM34" s="320"/>
      <c r="EN34" s="320"/>
      <c r="EO34" s="84"/>
    </row>
    <row r="35" spans="1:162" ht="30" x14ac:dyDescent="0.3">
      <c r="A35" s="83"/>
      <c r="B35" s="281" t="str">
        <f>"Were there any children NOT enrolled for the full period from "&amp;TEXT(E14,"dd/mm/yyyy")&amp;" to "&amp; TEXT(J14,"dd/mm/yyyy")</f>
        <v>Were there any children NOT enrolled for the full period from 04/10/2022 to 11/11/2022</v>
      </c>
      <c r="C35" s="326"/>
      <c r="D35" s="327"/>
      <c r="E35" s="327"/>
      <c r="F35" s="327"/>
      <c r="G35" s="327"/>
      <c r="H35" s="327"/>
      <c r="I35" s="327"/>
      <c r="J35" s="327"/>
      <c r="K35" s="327"/>
      <c r="L35" s="328"/>
      <c r="M35" s="142"/>
      <c r="N35" s="326"/>
      <c r="O35" s="327"/>
      <c r="P35" s="327"/>
      <c r="Q35" s="327"/>
      <c r="R35" s="327"/>
      <c r="S35" s="327"/>
      <c r="T35" s="327"/>
      <c r="U35" s="327"/>
      <c r="V35" s="327"/>
      <c r="W35" s="328"/>
      <c r="X35" s="142"/>
      <c r="Y35" s="326"/>
      <c r="Z35" s="327"/>
      <c r="AA35" s="327"/>
      <c r="AB35" s="327"/>
      <c r="AC35" s="327"/>
      <c r="AD35" s="327"/>
      <c r="AE35" s="327"/>
      <c r="AF35" s="327"/>
      <c r="AG35" s="327"/>
      <c r="AH35" s="328"/>
      <c r="AI35" s="142"/>
      <c r="AJ35" s="326"/>
      <c r="AK35" s="327"/>
      <c r="AL35" s="327"/>
      <c r="AM35" s="327"/>
      <c r="AN35" s="327"/>
      <c r="AO35" s="327"/>
      <c r="AP35" s="327"/>
      <c r="AQ35" s="327"/>
      <c r="AR35" s="327"/>
      <c r="AS35" s="328"/>
      <c r="AT35" s="142"/>
      <c r="AU35" s="326"/>
      <c r="AV35" s="327"/>
      <c r="AW35" s="327"/>
      <c r="AX35" s="327"/>
      <c r="AY35" s="327"/>
      <c r="AZ35" s="327"/>
      <c r="BA35" s="327"/>
      <c r="BB35" s="327"/>
      <c r="BC35" s="327"/>
      <c r="BD35" s="328"/>
      <c r="BE35" s="142"/>
      <c r="BF35" s="326"/>
      <c r="BG35" s="327"/>
      <c r="BH35" s="327"/>
      <c r="BI35" s="327"/>
      <c r="BJ35" s="327"/>
      <c r="BK35" s="327"/>
      <c r="BL35" s="327"/>
      <c r="BM35" s="327"/>
      <c r="BN35" s="327"/>
      <c r="BO35" s="328"/>
      <c r="BP35" s="142"/>
      <c r="BQ35" s="326"/>
      <c r="BR35" s="327"/>
      <c r="BS35" s="327"/>
      <c r="BT35" s="327"/>
      <c r="BU35" s="327"/>
      <c r="BV35" s="327"/>
      <c r="BW35" s="327"/>
      <c r="BX35" s="327"/>
      <c r="BY35" s="327"/>
      <c r="BZ35" s="328"/>
      <c r="CA35" s="142"/>
      <c r="CB35" s="326"/>
      <c r="CC35" s="327"/>
      <c r="CD35" s="327"/>
      <c r="CE35" s="327"/>
      <c r="CF35" s="327"/>
      <c r="CG35" s="327"/>
      <c r="CH35" s="327"/>
      <c r="CI35" s="327"/>
      <c r="CJ35" s="327"/>
      <c r="CK35" s="328"/>
      <c r="CL35" s="142"/>
      <c r="CM35" s="326"/>
      <c r="CN35" s="327"/>
      <c r="CO35" s="327"/>
      <c r="CP35" s="327"/>
      <c r="CQ35" s="327"/>
      <c r="CR35" s="327"/>
      <c r="CS35" s="327"/>
      <c r="CT35" s="327"/>
      <c r="CU35" s="327"/>
      <c r="CV35" s="328"/>
      <c r="CW35" s="142"/>
      <c r="CX35" s="326"/>
      <c r="CY35" s="327"/>
      <c r="CZ35" s="327"/>
      <c r="DA35" s="327"/>
      <c r="DB35" s="327"/>
      <c r="DC35" s="327"/>
      <c r="DD35" s="327"/>
      <c r="DE35" s="327"/>
      <c r="DF35" s="327"/>
      <c r="DG35" s="328"/>
      <c r="DH35" s="142"/>
      <c r="DI35" s="326"/>
      <c r="DJ35" s="327"/>
      <c r="DK35" s="327"/>
      <c r="DL35" s="327"/>
      <c r="DM35" s="327"/>
      <c r="DN35" s="327"/>
      <c r="DO35" s="327"/>
      <c r="DP35" s="327"/>
      <c r="DQ35" s="327"/>
      <c r="DR35" s="328"/>
      <c r="DS35" s="142"/>
      <c r="DT35" s="326"/>
      <c r="DU35" s="327"/>
      <c r="DV35" s="327"/>
      <c r="DW35" s="327"/>
      <c r="DX35" s="327"/>
      <c r="DY35" s="327"/>
      <c r="DZ35" s="327"/>
      <c r="EA35" s="327"/>
      <c r="EB35" s="327"/>
      <c r="EC35" s="328"/>
      <c r="ED35" s="142"/>
      <c r="EE35" s="326"/>
      <c r="EF35" s="327"/>
      <c r="EG35" s="327"/>
      <c r="EH35" s="327"/>
      <c r="EI35" s="327"/>
      <c r="EJ35" s="327"/>
      <c r="EK35" s="327"/>
      <c r="EL35" s="327"/>
      <c r="EM35" s="327"/>
      <c r="EN35" s="328"/>
      <c r="EO35" s="84"/>
    </row>
    <row r="36" spans="1:162" ht="33.75" customHeight="1" x14ac:dyDescent="0.3">
      <c r="A36" s="83"/>
      <c r="B36" s="64"/>
      <c r="C36" s="329" t="str">
        <f>"Enter the number of children not enrolled for the full "&amp;C23&amp;" week term in the following Blue box"</f>
        <v>Enter the number of children not enrolled for the full  week term in the following Blue box</v>
      </c>
      <c r="D36" s="330"/>
      <c r="E36" s="330"/>
      <c r="F36" s="330"/>
      <c r="G36" s="330"/>
      <c r="H36" s="331"/>
      <c r="I36" s="331"/>
      <c r="J36" s="331"/>
      <c r="K36" s="331"/>
      <c r="L36" s="332"/>
      <c r="M36" s="98"/>
      <c r="N36" s="329" t="str">
        <f>"Enter the number of children not enrolled for the full "&amp;N23&amp;" week term in the following Blue box"</f>
        <v>Enter the number of children not enrolled for the full  week term in the following Blue box</v>
      </c>
      <c r="O36" s="330"/>
      <c r="P36" s="330"/>
      <c r="Q36" s="330"/>
      <c r="R36" s="330"/>
      <c r="S36" s="331"/>
      <c r="T36" s="331"/>
      <c r="U36" s="331"/>
      <c r="V36" s="331"/>
      <c r="W36" s="332"/>
      <c r="X36" s="98"/>
      <c r="Y36" s="329" t="str">
        <f>"Enter the number of children not enrolled for the full "&amp;Y23&amp;" week term in the following Blue box"</f>
        <v>Enter the number of children not enrolled for the full  week term in the following Blue box</v>
      </c>
      <c r="Z36" s="330"/>
      <c r="AA36" s="330"/>
      <c r="AB36" s="330"/>
      <c r="AC36" s="330"/>
      <c r="AD36" s="331"/>
      <c r="AE36" s="331"/>
      <c r="AF36" s="331"/>
      <c r="AG36" s="331"/>
      <c r="AH36" s="332"/>
      <c r="AI36" s="98"/>
      <c r="AJ36" s="329" t="str">
        <f>"Enter the number of children not enrolled for the full "&amp;AJ23&amp;" week term in the following Blue box"</f>
        <v>Enter the number of children not enrolled for the full  week term in the following Blue box</v>
      </c>
      <c r="AK36" s="330"/>
      <c r="AL36" s="330"/>
      <c r="AM36" s="330"/>
      <c r="AN36" s="330"/>
      <c r="AO36" s="331"/>
      <c r="AP36" s="331"/>
      <c r="AQ36" s="331"/>
      <c r="AR36" s="331"/>
      <c r="AS36" s="332"/>
      <c r="AT36" s="98"/>
      <c r="AU36" s="329" t="str">
        <f>"Enter the number of children not enrolled for the full "&amp;AU23&amp;" week term in the following Blue box"</f>
        <v>Enter the number of children not enrolled for the full  week term in the following Blue box</v>
      </c>
      <c r="AV36" s="330"/>
      <c r="AW36" s="330"/>
      <c r="AX36" s="330"/>
      <c r="AY36" s="330"/>
      <c r="AZ36" s="331"/>
      <c r="BA36" s="331"/>
      <c r="BB36" s="331"/>
      <c r="BC36" s="331"/>
      <c r="BD36" s="332"/>
      <c r="BE36" s="98"/>
      <c r="BF36" s="329" t="str">
        <f>"Enter the number of children not enrolled for the full "&amp;BF23&amp;" week term in the following Blue box"</f>
        <v>Enter the number of children not enrolled for the full  week term in the following Blue box</v>
      </c>
      <c r="BG36" s="330"/>
      <c r="BH36" s="330"/>
      <c r="BI36" s="330"/>
      <c r="BJ36" s="330"/>
      <c r="BK36" s="331"/>
      <c r="BL36" s="331"/>
      <c r="BM36" s="331"/>
      <c r="BN36" s="331"/>
      <c r="BO36" s="332"/>
      <c r="BP36" s="98"/>
      <c r="BQ36" s="329" t="str">
        <f>"Enter the number of children not enrolled for the full "&amp;BQ23&amp;" week term in the following Blue box"</f>
        <v>Enter the number of children not enrolled for the full  week term in the following Blue box</v>
      </c>
      <c r="BR36" s="330"/>
      <c r="BS36" s="330"/>
      <c r="BT36" s="330"/>
      <c r="BU36" s="330"/>
      <c r="BV36" s="331"/>
      <c r="BW36" s="331"/>
      <c r="BX36" s="331"/>
      <c r="BY36" s="331"/>
      <c r="BZ36" s="332"/>
      <c r="CA36" s="98"/>
      <c r="CB36" s="329" t="str">
        <f>"Enter the number of children not enrolled for the full "&amp;CB23&amp;" week term in the following Blue box"</f>
        <v>Enter the number of children not enrolled for the full  week term in the following Blue box</v>
      </c>
      <c r="CC36" s="330"/>
      <c r="CD36" s="330"/>
      <c r="CE36" s="330"/>
      <c r="CF36" s="330"/>
      <c r="CG36" s="331"/>
      <c r="CH36" s="331"/>
      <c r="CI36" s="331"/>
      <c r="CJ36" s="331"/>
      <c r="CK36" s="332"/>
      <c r="CL36" s="98"/>
      <c r="CM36" s="329" t="str">
        <f>"Enter the number of children not enrolled for the full "&amp;CM23&amp;" week term in the following Blue box"</f>
        <v>Enter the number of children not enrolled for the full  week term in the following Blue box</v>
      </c>
      <c r="CN36" s="330"/>
      <c r="CO36" s="330"/>
      <c r="CP36" s="330"/>
      <c r="CQ36" s="330"/>
      <c r="CR36" s="331"/>
      <c r="CS36" s="331"/>
      <c r="CT36" s="331"/>
      <c r="CU36" s="331"/>
      <c r="CV36" s="332"/>
      <c r="CW36" s="98"/>
      <c r="CX36" s="329" t="str">
        <f>"Enter the number of children not enrolled for the full "&amp;CX23&amp;" week term in the following Blue box"</f>
        <v>Enter the number of children not enrolled for the full  week term in the following Blue box</v>
      </c>
      <c r="CY36" s="330"/>
      <c r="CZ36" s="330"/>
      <c r="DA36" s="330"/>
      <c r="DB36" s="330"/>
      <c r="DC36" s="331"/>
      <c r="DD36" s="331"/>
      <c r="DE36" s="331"/>
      <c r="DF36" s="331"/>
      <c r="DG36" s="332"/>
      <c r="DH36" s="98"/>
      <c r="DI36" s="329" t="str">
        <f>"Enter the number of children not enrolled for the full "&amp;DI23&amp;" week term in the following Blue box"</f>
        <v>Enter the number of children not enrolled for the full  week term in the following Blue box</v>
      </c>
      <c r="DJ36" s="330"/>
      <c r="DK36" s="330"/>
      <c r="DL36" s="330"/>
      <c r="DM36" s="330"/>
      <c r="DN36" s="331"/>
      <c r="DO36" s="331"/>
      <c r="DP36" s="331"/>
      <c r="DQ36" s="331"/>
      <c r="DR36" s="332"/>
      <c r="DS36" s="98"/>
      <c r="DT36" s="329" t="str">
        <f>"Enter the number of children not enrolled for the full "&amp;DT23&amp;" week term in the following Blue box"</f>
        <v>Enter the number of children not enrolled for the full  week term in the following Blue box</v>
      </c>
      <c r="DU36" s="330"/>
      <c r="DV36" s="330"/>
      <c r="DW36" s="330"/>
      <c r="DX36" s="330"/>
      <c r="DY36" s="331"/>
      <c r="DZ36" s="331"/>
      <c r="EA36" s="331"/>
      <c r="EB36" s="331"/>
      <c r="EC36" s="332"/>
      <c r="ED36" s="98"/>
      <c r="EE36" s="329" t="str">
        <f>"Enter the number of children not enrolled for the full "&amp;EE23&amp;" week term in the following Blue box"</f>
        <v>Enter the number of children not enrolled for the full  week term in the following Blue box</v>
      </c>
      <c r="EF36" s="330"/>
      <c r="EG36" s="330"/>
      <c r="EH36" s="330"/>
      <c r="EI36" s="330"/>
      <c r="EJ36" s="331"/>
      <c r="EK36" s="331"/>
      <c r="EL36" s="331"/>
      <c r="EM36" s="331"/>
      <c r="EN36" s="332"/>
      <c r="EO36" s="84"/>
    </row>
    <row r="37" spans="1:162" x14ac:dyDescent="0.3">
      <c r="A37" s="83"/>
      <c r="B37" s="66"/>
      <c r="C37" s="312"/>
      <c r="D37" s="313"/>
      <c r="E37" s="313"/>
      <c r="F37" s="314"/>
      <c r="G37" s="314"/>
      <c r="H37" s="315"/>
      <c r="I37" s="315"/>
      <c r="J37" s="315"/>
      <c r="K37" s="315"/>
      <c r="L37" s="316"/>
      <c r="M37" s="285"/>
      <c r="N37" s="312"/>
      <c r="O37" s="313"/>
      <c r="P37" s="313"/>
      <c r="Q37" s="314"/>
      <c r="R37" s="314"/>
      <c r="S37" s="315"/>
      <c r="T37" s="315"/>
      <c r="U37" s="315"/>
      <c r="V37" s="315"/>
      <c r="W37" s="316"/>
      <c r="X37" s="285"/>
      <c r="Y37" s="312"/>
      <c r="Z37" s="313"/>
      <c r="AA37" s="313"/>
      <c r="AB37" s="314"/>
      <c r="AC37" s="314"/>
      <c r="AD37" s="315"/>
      <c r="AE37" s="315"/>
      <c r="AF37" s="315"/>
      <c r="AG37" s="315"/>
      <c r="AH37" s="316"/>
      <c r="AI37" s="285"/>
      <c r="AJ37" s="312"/>
      <c r="AK37" s="313"/>
      <c r="AL37" s="313"/>
      <c r="AM37" s="314"/>
      <c r="AN37" s="314"/>
      <c r="AO37" s="315"/>
      <c r="AP37" s="315"/>
      <c r="AQ37" s="315"/>
      <c r="AR37" s="315"/>
      <c r="AS37" s="316"/>
      <c r="AT37" s="285"/>
      <c r="AU37" s="312"/>
      <c r="AV37" s="313"/>
      <c r="AW37" s="313"/>
      <c r="AX37" s="314"/>
      <c r="AY37" s="314"/>
      <c r="AZ37" s="315"/>
      <c r="BA37" s="315"/>
      <c r="BB37" s="315"/>
      <c r="BC37" s="315"/>
      <c r="BD37" s="316"/>
      <c r="BE37" s="285"/>
      <c r="BF37" s="312"/>
      <c r="BG37" s="313"/>
      <c r="BH37" s="313"/>
      <c r="BI37" s="314"/>
      <c r="BJ37" s="314"/>
      <c r="BK37" s="315"/>
      <c r="BL37" s="315"/>
      <c r="BM37" s="315"/>
      <c r="BN37" s="315"/>
      <c r="BO37" s="316"/>
      <c r="BP37" s="285"/>
      <c r="BQ37" s="312"/>
      <c r="BR37" s="313"/>
      <c r="BS37" s="313"/>
      <c r="BT37" s="314"/>
      <c r="BU37" s="314"/>
      <c r="BV37" s="315"/>
      <c r="BW37" s="315"/>
      <c r="BX37" s="315"/>
      <c r="BY37" s="315"/>
      <c r="BZ37" s="316"/>
      <c r="CA37" s="285"/>
      <c r="CB37" s="312"/>
      <c r="CC37" s="313"/>
      <c r="CD37" s="313"/>
      <c r="CE37" s="314"/>
      <c r="CF37" s="314"/>
      <c r="CG37" s="315"/>
      <c r="CH37" s="315"/>
      <c r="CI37" s="315"/>
      <c r="CJ37" s="315"/>
      <c r="CK37" s="316"/>
      <c r="CL37" s="285"/>
      <c r="CM37" s="312"/>
      <c r="CN37" s="313"/>
      <c r="CO37" s="313"/>
      <c r="CP37" s="314"/>
      <c r="CQ37" s="314"/>
      <c r="CR37" s="315"/>
      <c r="CS37" s="315"/>
      <c r="CT37" s="315"/>
      <c r="CU37" s="315"/>
      <c r="CV37" s="316"/>
      <c r="CW37" s="285"/>
      <c r="CX37" s="312"/>
      <c r="CY37" s="313"/>
      <c r="CZ37" s="313"/>
      <c r="DA37" s="314"/>
      <c r="DB37" s="314"/>
      <c r="DC37" s="315"/>
      <c r="DD37" s="315"/>
      <c r="DE37" s="315"/>
      <c r="DF37" s="315"/>
      <c r="DG37" s="316"/>
      <c r="DH37" s="285"/>
      <c r="DI37" s="312"/>
      <c r="DJ37" s="313"/>
      <c r="DK37" s="313"/>
      <c r="DL37" s="314"/>
      <c r="DM37" s="314"/>
      <c r="DN37" s="315"/>
      <c r="DO37" s="315"/>
      <c r="DP37" s="315"/>
      <c r="DQ37" s="315"/>
      <c r="DR37" s="316"/>
      <c r="DS37" s="285"/>
      <c r="DT37" s="312"/>
      <c r="DU37" s="313"/>
      <c r="DV37" s="313"/>
      <c r="DW37" s="314"/>
      <c r="DX37" s="314"/>
      <c r="DY37" s="315"/>
      <c r="DZ37" s="315"/>
      <c r="EA37" s="315"/>
      <c r="EB37" s="315"/>
      <c r="EC37" s="316"/>
      <c r="ED37" s="285"/>
      <c r="EE37" s="312"/>
      <c r="EF37" s="313"/>
      <c r="EG37" s="313"/>
      <c r="EH37" s="314"/>
      <c r="EI37" s="314"/>
      <c r="EJ37" s="315"/>
      <c r="EK37" s="315"/>
      <c r="EL37" s="315"/>
      <c r="EM37" s="315"/>
      <c r="EN37" s="316"/>
      <c r="EO37" s="84"/>
    </row>
    <row r="38" spans="1:162" s="49" customFormat="1" ht="76.5" x14ac:dyDescent="0.3">
      <c r="A38" s="81"/>
      <c r="B38" s="71"/>
      <c r="C38" s="238"/>
      <c r="D38" s="239" t="s">
        <v>52</v>
      </c>
      <c r="E38" s="240" t="s">
        <v>53</v>
      </c>
      <c r="F38" s="254" t="s">
        <v>54</v>
      </c>
      <c r="G38" s="254" t="s">
        <v>55</v>
      </c>
      <c r="H38" s="291" t="s">
        <v>56</v>
      </c>
      <c r="I38" s="253" t="s">
        <v>57</v>
      </c>
      <c r="J38" s="252" t="s">
        <v>58</v>
      </c>
      <c r="K38" s="252" t="s">
        <v>59</v>
      </c>
      <c r="L38" s="261" t="s">
        <v>60</v>
      </c>
      <c r="M38" s="82"/>
      <c r="N38" s="238"/>
      <c r="O38" s="239" t="s">
        <v>52</v>
      </c>
      <c r="P38" s="240" t="s">
        <v>53</v>
      </c>
      <c r="Q38" s="254" t="s">
        <v>54</v>
      </c>
      <c r="R38" s="254" t="s">
        <v>55</v>
      </c>
      <c r="S38" s="254" t="s">
        <v>56</v>
      </c>
      <c r="T38" s="253" t="s">
        <v>57</v>
      </c>
      <c r="U38" s="252" t="s">
        <v>58</v>
      </c>
      <c r="V38" s="252" t="s">
        <v>59</v>
      </c>
      <c r="W38" s="261" t="s">
        <v>60</v>
      </c>
      <c r="X38" s="82"/>
      <c r="Y38" s="238"/>
      <c r="Z38" s="239" t="s">
        <v>52</v>
      </c>
      <c r="AA38" s="240" t="s">
        <v>53</v>
      </c>
      <c r="AB38" s="254" t="s">
        <v>54</v>
      </c>
      <c r="AC38" s="254" t="s">
        <v>55</v>
      </c>
      <c r="AD38" s="254" t="s">
        <v>56</v>
      </c>
      <c r="AE38" s="253" t="s">
        <v>57</v>
      </c>
      <c r="AF38" s="252" t="s">
        <v>58</v>
      </c>
      <c r="AG38" s="252" t="s">
        <v>59</v>
      </c>
      <c r="AH38" s="261" t="s">
        <v>60</v>
      </c>
      <c r="AI38" s="82"/>
      <c r="AJ38" s="238"/>
      <c r="AK38" s="239" t="s">
        <v>52</v>
      </c>
      <c r="AL38" s="240" t="s">
        <v>53</v>
      </c>
      <c r="AM38" s="254" t="s">
        <v>54</v>
      </c>
      <c r="AN38" s="254" t="s">
        <v>55</v>
      </c>
      <c r="AO38" s="254" t="s">
        <v>56</v>
      </c>
      <c r="AP38" s="253" t="s">
        <v>57</v>
      </c>
      <c r="AQ38" s="252" t="s">
        <v>58</v>
      </c>
      <c r="AR38" s="252" t="s">
        <v>59</v>
      </c>
      <c r="AS38" s="261" t="s">
        <v>60</v>
      </c>
      <c r="AT38" s="82"/>
      <c r="AU38" s="238"/>
      <c r="AV38" s="239" t="s">
        <v>52</v>
      </c>
      <c r="AW38" s="240" t="s">
        <v>53</v>
      </c>
      <c r="AX38" s="254" t="s">
        <v>54</v>
      </c>
      <c r="AY38" s="254" t="s">
        <v>55</v>
      </c>
      <c r="AZ38" s="254" t="s">
        <v>56</v>
      </c>
      <c r="BA38" s="253" t="s">
        <v>57</v>
      </c>
      <c r="BB38" s="252" t="s">
        <v>58</v>
      </c>
      <c r="BC38" s="252" t="s">
        <v>59</v>
      </c>
      <c r="BD38" s="261" t="s">
        <v>60</v>
      </c>
      <c r="BE38" s="82"/>
      <c r="BF38" s="238"/>
      <c r="BG38" s="239" t="s">
        <v>52</v>
      </c>
      <c r="BH38" s="240" t="s">
        <v>53</v>
      </c>
      <c r="BI38" s="254" t="s">
        <v>54</v>
      </c>
      <c r="BJ38" s="254" t="s">
        <v>55</v>
      </c>
      <c r="BK38" s="254" t="s">
        <v>56</v>
      </c>
      <c r="BL38" s="253" t="s">
        <v>57</v>
      </c>
      <c r="BM38" s="252" t="s">
        <v>58</v>
      </c>
      <c r="BN38" s="252" t="s">
        <v>59</v>
      </c>
      <c r="BO38" s="261" t="s">
        <v>60</v>
      </c>
      <c r="BP38" s="82"/>
      <c r="BQ38" s="238"/>
      <c r="BR38" s="239" t="s">
        <v>52</v>
      </c>
      <c r="BS38" s="240" t="s">
        <v>53</v>
      </c>
      <c r="BT38" s="254" t="s">
        <v>54</v>
      </c>
      <c r="BU38" s="254" t="s">
        <v>55</v>
      </c>
      <c r="BV38" s="254" t="s">
        <v>56</v>
      </c>
      <c r="BW38" s="253" t="s">
        <v>57</v>
      </c>
      <c r="BX38" s="252" t="s">
        <v>58</v>
      </c>
      <c r="BY38" s="252" t="s">
        <v>59</v>
      </c>
      <c r="BZ38" s="261" t="s">
        <v>60</v>
      </c>
      <c r="CA38" s="82"/>
      <c r="CB38" s="238"/>
      <c r="CC38" s="239" t="s">
        <v>52</v>
      </c>
      <c r="CD38" s="240" t="s">
        <v>53</v>
      </c>
      <c r="CE38" s="254" t="s">
        <v>54</v>
      </c>
      <c r="CF38" s="254" t="s">
        <v>55</v>
      </c>
      <c r="CG38" s="254" t="s">
        <v>56</v>
      </c>
      <c r="CH38" s="253" t="s">
        <v>57</v>
      </c>
      <c r="CI38" s="252" t="s">
        <v>58</v>
      </c>
      <c r="CJ38" s="252" t="s">
        <v>59</v>
      </c>
      <c r="CK38" s="261" t="s">
        <v>60</v>
      </c>
      <c r="CL38" s="82"/>
      <c r="CM38" s="238"/>
      <c r="CN38" s="239" t="s">
        <v>52</v>
      </c>
      <c r="CO38" s="240" t="s">
        <v>53</v>
      </c>
      <c r="CP38" s="254" t="s">
        <v>54</v>
      </c>
      <c r="CQ38" s="254" t="s">
        <v>55</v>
      </c>
      <c r="CR38" s="254" t="s">
        <v>56</v>
      </c>
      <c r="CS38" s="253" t="s">
        <v>57</v>
      </c>
      <c r="CT38" s="252" t="s">
        <v>58</v>
      </c>
      <c r="CU38" s="252" t="s">
        <v>59</v>
      </c>
      <c r="CV38" s="261" t="s">
        <v>60</v>
      </c>
      <c r="CW38" s="82"/>
      <c r="CX38" s="238"/>
      <c r="CY38" s="239" t="s">
        <v>52</v>
      </c>
      <c r="CZ38" s="240" t="s">
        <v>53</v>
      </c>
      <c r="DA38" s="254" t="s">
        <v>54</v>
      </c>
      <c r="DB38" s="254" t="s">
        <v>55</v>
      </c>
      <c r="DC38" s="254" t="s">
        <v>56</v>
      </c>
      <c r="DD38" s="253" t="s">
        <v>57</v>
      </c>
      <c r="DE38" s="252" t="s">
        <v>58</v>
      </c>
      <c r="DF38" s="252" t="s">
        <v>59</v>
      </c>
      <c r="DG38" s="261" t="s">
        <v>60</v>
      </c>
      <c r="DH38" s="82"/>
      <c r="DI38" s="238"/>
      <c r="DJ38" s="239" t="s">
        <v>52</v>
      </c>
      <c r="DK38" s="240" t="s">
        <v>53</v>
      </c>
      <c r="DL38" s="254" t="s">
        <v>54</v>
      </c>
      <c r="DM38" s="254" t="s">
        <v>55</v>
      </c>
      <c r="DN38" s="254" t="s">
        <v>56</v>
      </c>
      <c r="DO38" s="253" t="s">
        <v>57</v>
      </c>
      <c r="DP38" s="252" t="s">
        <v>58</v>
      </c>
      <c r="DQ38" s="252" t="s">
        <v>59</v>
      </c>
      <c r="DR38" s="261" t="s">
        <v>60</v>
      </c>
      <c r="DS38" s="82"/>
      <c r="DT38" s="238"/>
      <c r="DU38" s="239" t="s">
        <v>52</v>
      </c>
      <c r="DV38" s="240" t="s">
        <v>53</v>
      </c>
      <c r="DW38" s="254" t="s">
        <v>54</v>
      </c>
      <c r="DX38" s="254" t="s">
        <v>55</v>
      </c>
      <c r="DY38" s="254" t="s">
        <v>56</v>
      </c>
      <c r="DZ38" s="253" t="s">
        <v>57</v>
      </c>
      <c r="EA38" s="252" t="s">
        <v>58</v>
      </c>
      <c r="EB38" s="252" t="s">
        <v>59</v>
      </c>
      <c r="EC38" s="261" t="s">
        <v>60</v>
      </c>
      <c r="ED38" s="82"/>
      <c r="EE38" s="238"/>
      <c r="EF38" s="239" t="s">
        <v>52</v>
      </c>
      <c r="EG38" s="240" t="s">
        <v>53</v>
      </c>
      <c r="EH38" s="254" t="s">
        <v>54</v>
      </c>
      <c r="EI38" s="254" t="s">
        <v>55</v>
      </c>
      <c r="EJ38" s="254" t="s">
        <v>56</v>
      </c>
      <c r="EK38" s="253" t="s">
        <v>57</v>
      </c>
      <c r="EL38" s="252" t="s">
        <v>58</v>
      </c>
      <c r="EM38" s="252" t="s">
        <v>59</v>
      </c>
      <c r="EN38" s="261" t="s">
        <v>60</v>
      </c>
      <c r="EO38" s="84"/>
      <c r="EP38"/>
      <c r="EQ38"/>
      <c r="ER38"/>
      <c r="ES38"/>
      <c r="ET38"/>
      <c r="EU38"/>
      <c r="EV38"/>
      <c r="EW38"/>
      <c r="EX38"/>
      <c r="EY38"/>
      <c r="EZ38"/>
      <c r="FA38"/>
      <c r="FB38"/>
      <c r="FC38"/>
      <c r="FD38"/>
      <c r="FE38"/>
      <c r="FF38"/>
    </row>
    <row r="39" spans="1:162" x14ac:dyDescent="0.3">
      <c r="A39" s="83"/>
      <c r="B39" s="193" t="str">
        <f>IF(OR($C$37&gt;=1,$N$37&gt;=1,$Y$37&gt;=1,$AJ$37&gt;=1,$AU$37&gt;=1,$BF$37&gt;=1,$BQ$37&gt;=1,$CB$37&gt;=1,$CM$37&gt;=1,$CX$37&gt;=1,$DI$37&gt;=1,$DT$37&gt;=1,$EE$37&gt;=1),"Child No.1","")</f>
        <v/>
      </c>
      <c r="C39" s="262" t="str">
        <f>IF(C$37&gt;=ROW(C39)-ROW(C$38),ROW(C39)-ROW(C$38),"")</f>
        <v/>
      </c>
      <c r="D39" s="273"/>
      <c r="E39" s="274"/>
      <c r="F39" s="275"/>
      <c r="G39" s="255"/>
      <c r="H39" s="275"/>
      <c r="I39" s="276"/>
      <c r="J39" s="277"/>
      <c r="K39" s="278"/>
      <c r="L39" s="279"/>
      <c r="M39" s="121"/>
      <c r="N39" s="262" t="str">
        <f>IF(N$37&gt;=ROW(N39)-ROW(N$38),ROW(N39)-ROW(N$38),"")</f>
        <v/>
      </c>
      <c r="O39" s="273"/>
      <c r="P39" s="274"/>
      <c r="Q39" s="275"/>
      <c r="R39" s="255"/>
      <c r="S39" s="275"/>
      <c r="T39" s="276"/>
      <c r="U39" s="277"/>
      <c r="V39" s="278"/>
      <c r="W39" s="279"/>
      <c r="X39" s="121"/>
      <c r="Y39" s="262" t="str">
        <f>IF(Y$37&gt;=ROW(Y39)-ROW(Y$38),ROW(Y39)-ROW(Y$38),"")</f>
        <v/>
      </c>
      <c r="Z39" s="273"/>
      <c r="AA39" s="274"/>
      <c r="AB39" s="275"/>
      <c r="AC39" s="255"/>
      <c r="AD39" s="275"/>
      <c r="AE39" s="276"/>
      <c r="AF39" s="277"/>
      <c r="AG39" s="278"/>
      <c r="AH39" s="279"/>
      <c r="AI39" s="121"/>
      <c r="AJ39" s="262" t="str">
        <f>IF(AJ$37&gt;=ROW(AJ39)-ROW(AJ$38),ROW(AJ39)-ROW(AJ$38),"")</f>
        <v/>
      </c>
      <c r="AK39" s="273"/>
      <c r="AL39" s="274"/>
      <c r="AM39" s="275"/>
      <c r="AN39" s="255"/>
      <c r="AO39" s="275"/>
      <c r="AP39" s="276"/>
      <c r="AQ39" s="277"/>
      <c r="AR39" s="278"/>
      <c r="AS39" s="279"/>
      <c r="AT39" s="121"/>
      <c r="AU39" s="262" t="str">
        <f>IF(AU$37&gt;=ROW(AU39)-ROW(AU$38),ROW(AU39)-ROW(AU$38),"")</f>
        <v/>
      </c>
      <c r="AV39" s="273"/>
      <c r="AW39" s="274"/>
      <c r="AX39" s="275"/>
      <c r="AY39" s="255" t="str">
        <f t="shared" ref="AY39:AY48" si="0">IFERROR(AX39/AU$24,"")</f>
        <v/>
      </c>
      <c r="AZ39" s="275"/>
      <c r="BA39" s="276"/>
      <c r="BB39" s="277"/>
      <c r="BC39" s="278"/>
      <c r="BD39" s="279"/>
      <c r="BE39" s="121"/>
      <c r="BF39" s="262" t="str">
        <f>IF(BF$37&gt;=ROW(BF39)-ROW(BF$38),ROW(BF39)-ROW(BF$38),"")</f>
        <v/>
      </c>
      <c r="BG39" s="273"/>
      <c r="BH39" s="274"/>
      <c r="BI39" s="275"/>
      <c r="BJ39" s="255" t="str">
        <f t="shared" ref="BJ39:BJ48" si="1">IFERROR(BI39/BF$24,"")</f>
        <v/>
      </c>
      <c r="BK39" s="275"/>
      <c r="BL39" s="276"/>
      <c r="BM39" s="277"/>
      <c r="BN39" s="278"/>
      <c r="BO39" s="279"/>
      <c r="BP39" s="121"/>
      <c r="BQ39" s="262" t="str">
        <f>IF(BQ$37&gt;=ROW(BQ39)-ROW(BQ$38),ROW(BQ39)-ROW(BQ$38),"")</f>
        <v/>
      </c>
      <c r="BR39" s="273"/>
      <c r="BS39" s="274"/>
      <c r="BT39" s="275"/>
      <c r="BU39" s="255" t="str">
        <f t="shared" ref="BU39:BU48" si="2">IFERROR(BT39/BQ$24,"")</f>
        <v/>
      </c>
      <c r="BV39" s="275"/>
      <c r="BW39" s="276"/>
      <c r="BX39" s="277"/>
      <c r="BY39" s="278"/>
      <c r="BZ39" s="279"/>
      <c r="CA39" s="121"/>
      <c r="CB39" s="262" t="str">
        <f>IF(CB$37&gt;=ROW(CB39)-ROW(CB$38),ROW(CB39)-ROW(CB$38),"")</f>
        <v/>
      </c>
      <c r="CC39" s="273"/>
      <c r="CD39" s="274"/>
      <c r="CE39" s="275"/>
      <c r="CF39" s="255" t="str">
        <f t="shared" ref="CF39:CF48" si="3">IFERROR(CE39/CB$24,"")</f>
        <v/>
      </c>
      <c r="CG39" s="275"/>
      <c r="CH39" s="276"/>
      <c r="CI39" s="277"/>
      <c r="CJ39" s="278"/>
      <c r="CK39" s="279"/>
      <c r="CL39" s="121"/>
      <c r="CM39" s="262" t="str">
        <f>IF(CM$37&gt;=ROW(CM39)-ROW(CM$38),ROW(CM39)-ROW(CM$38),"")</f>
        <v/>
      </c>
      <c r="CN39" s="273"/>
      <c r="CO39" s="274"/>
      <c r="CP39" s="275"/>
      <c r="CQ39" s="255" t="str">
        <f t="shared" ref="CQ39:CQ48" si="4">IFERROR(CP39/CM$24,"")</f>
        <v/>
      </c>
      <c r="CR39" s="275"/>
      <c r="CS39" s="276"/>
      <c r="CT39" s="277"/>
      <c r="CU39" s="278"/>
      <c r="CV39" s="279"/>
      <c r="CW39" s="121"/>
      <c r="CX39" s="262" t="str">
        <f>IF(CX$37&gt;=ROW(CX39)-ROW(CX$38),ROW(CX39)-ROW(CX$38),"")</f>
        <v/>
      </c>
      <c r="CY39" s="273"/>
      <c r="CZ39" s="274"/>
      <c r="DA39" s="275"/>
      <c r="DB39" s="255" t="str">
        <f t="shared" ref="DB39:DB48" si="5">IFERROR(DA39/CX$24,"")</f>
        <v/>
      </c>
      <c r="DC39" s="275"/>
      <c r="DD39" s="276"/>
      <c r="DE39" s="277"/>
      <c r="DF39" s="278"/>
      <c r="DG39" s="279"/>
      <c r="DH39" s="121"/>
      <c r="DI39" s="262" t="str">
        <f>IF(DI$37&gt;=ROW(DI39)-ROW(DI$38),ROW(DI39)-ROW(DI$38),"")</f>
        <v/>
      </c>
      <c r="DJ39" s="273"/>
      <c r="DK39" s="274"/>
      <c r="DL39" s="275"/>
      <c r="DM39" s="255" t="str">
        <f t="shared" ref="DM39:DM48" si="6">IFERROR(DL39/DI$24,"")</f>
        <v/>
      </c>
      <c r="DN39" s="275"/>
      <c r="DO39" s="276"/>
      <c r="DP39" s="277"/>
      <c r="DQ39" s="278"/>
      <c r="DR39" s="279"/>
      <c r="DS39" s="121"/>
      <c r="DT39" s="262" t="str">
        <f>IF(DT$37&gt;=ROW(DT39)-ROW(DT$38),ROW(DT39)-ROW(DT$38),"")</f>
        <v/>
      </c>
      <c r="DU39" s="273"/>
      <c r="DV39" s="274"/>
      <c r="DW39" s="275"/>
      <c r="DX39" s="255" t="str">
        <f t="shared" ref="DX39:DX48" si="7">IFERROR(DW39/DT$24,"")</f>
        <v/>
      </c>
      <c r="DY39" s="275"/>
      <c r="DZ39" s="276"/>
      <c r="EA39" s="277"/>
      <c r="EB39" s="278"/>
      <c r="EC39" s="279"/>
      <c r="ED39" s="121"/>
      <c r="EE39" s="262" t="str">
        <f>IF(EE$37&gt;=ROW(EE39)-ROW(EE$38),ROW(EE39)-ROW(EE$38),"")</f>
        <v/>
      </c>
      <c r="EF39" s="273"/>
      <c r="EG39" s="274"/>
      <c r="EH39" s="275"/>
      <c r="EI39" s="255" t="str">
        <f t="shared" ref="EI39:EI48" si="8">IFERROR(EH39/EE$24,"")</f>
        <v/>
      </c>
      <c r="EJ39" s="275"/>
      <c r="EK39" s="276"/>
      <c r="EL39" s="277"/>
      <c r="EM39" s="278"/>
      <c r="EN39" s="279"/>
      <c r="EO39" s="84"/>
    </row>
    <row r="40" spans="1:162" x14ac:dyDescent="0.3">
      <c r="A40" s="83"/>
      <c r="B40" s="193" t="str">
        <f>IF(OR($C$37&gt;=1,$N$37&gt;=1,$Y$37&gt;=1,$AJ$37&gt;=1,$AU$37&gt;=1,$BF$37&gt;=1,$BQ$37&gt;=1,$CB$37&gt;=1,$CM$37&gt;=1,$CX$37&gt;=1,$DI$37&gt;=1,$DT$37&gt;=1,$EE$37&gt;=1),"Child No.2","")</f>
        <v/>
      </c>
      <c r="C40" s="262" t="str">
        <f t="shared" ref="C40:C48" si="9">IF(C$37&gt;=ROW(C40)-ROW(C$38),ROW(C40)-ROW(C$38),"")</f>
        <v/>
      </c>
      <c r="D40" s="273"/>
      <c r="E40" s="274"/>
      <c r="F40" s="275"/>
      <c r="G40" s="255" t="str">
        <f t="shared" ref="G40:G48" si="10">IFERROR(F40/C$24,"")</f>
        <v/>
      </c>
      <c r="H40" s="275"/>
      <c r="I40" s="276"/>
      <c r="J40" s="277"/>
      <c r="K40" s="278"/>
      <c r="L40" s="279"/>
      <c r="M40" s="121"/>
      <c r="N40" s="262" t="str">
        <f t="shared" ref="N40:N48" si="11">IF(N$37&gt;=ROW(N40)-ROW(N$38),ROW(N40)-ROW(N$38),"")</f>
        <v/>
      </c>
      <c r="O40" s="273"/>
      <c r="P40" s="274"/>
      <c r="Q40" s="275"/>
      <c r="R40" s="255"/>
      <c r="S40" s="275"/>
      <c r="T40" s="276"/>
      <c r="U40" s="277"/>
      <c r="V40" s="278"/>
      <c r="W40" s="279"/>
      <c r="X40" s="121"/>
      <c r="Y40" s="262" t="str">
        <f t="shared" ref="Y40:Y48" si="12">IF(Y$37&gt;=ROW(Y40)-ROW(Y$38),ROW(Y40)-ROW(Y$38),"")</f>
        <v/>
      </c>
      <c r="Z40" s="273"/>
      <c r="AA40" s="274"/>
      <c r="AB40" s="275"/>
      <c r="AC40" s="255" t="str">
        <f t="shared" ref="AC40:AC48" si="13">IFERROR(AB40/Y$24,"")</f>
        <v/>
      </c>
      <c r="AD40" s="275"/>
      <c r="AE40" s="276"/>
      <c r="AF40" s="277"/>
      <c r="AG40" s="278"/>
      <c r="AH40" s="279"/>
      <c r="AI40" s="121"/>
      <c r="AJ40" s="262" t="str">
        <f t="shared" ref="AJ40:AJ48" si="14">IF(AJ$37&gt;=ROW(AJ40)-ROW(AJ$38),ROW(AJ40)-ROW(AJ$38),"")</f>
        <v/>
      </c>
      <c r="AK40" s="273"/>
      <c r="AL40" s="274"/>
      <c r="AM40" s="275"/>
      <c r="AN40" s="255"/>
      <c r="AO40" s="275"/>
      <c r="AP40" s="276"/>
      <c r="AQ40" s="277"/>
      <c r="AR40" s="278"/>
      <c r="AS40" s="279"/>
      <c r="AT40" s="121"/>
      <c r="AU40" s="262" t="str">
        <f t="shared" ref="AU40:AU48" si="15">IF(AU$37&gt;=ROW(AU40)-ROW(AU$38),ROW(AU40)-ROW(AU$38),"")</f>
        <v/>
      </c>
      <c r="AV40" s="273"/>
      <c r="AW40" s="274"/>
      <c r="AX40" s="275"/>
      <c r="AY40" s="255" t="str">
        <f t="shared" si="0"/>
        <v/>
      </c>
      <c r="AZ40" s="275"/>
      <c r="BA40" s="276"/>
      <c r="BB40" s="277"/>
      <c r="BC40" s="278"/>
      <c r="BD40" s="279"/>
      <c r="BE40" s="121"/>
      <c r="BF40" s="262" t="str">
        <f t="shared" ref="BF40:BF48" si="16">IF(BF$37&gt;=ROW(BF40)-ROW(BF$38),ROW(BF40)-ROW(BF$38),"")</f>
        <v/>
      </c>
      <c r="BG40" s="273"/>
      <c r="BH40" s="274"/>
      <c r="BI40" s="275"/>
      <c r="BJ40" s="255" t="str">
        <f t="shared" si="1"/>
        <v/>
      </c>
      <c r="BK40" s="275"/>
      <c r="BL40" s="276"/>
      <c r="BM40" s="277"/>
      <c r="BN40" s="278"/>
      <c r="BO40" s="279"/>
      <c r="BP40" s="121"/>
      <c r="BQ40" s="262" t="str">
        <f t="shared" ref="BQ40:BQ48" si="17">IF(BQ$37&gt;=ROW(BQ40)-ROW(BQ$38),ROW(BQ40)-ROW(BQ$38),"")</f>
        <v/>
      </c>
      <c r="BR40" s="273"/>
      <c r="BS40" s="274"/>
      <c r="BT40" s="275"/>
      <c r="BU40" s="255" t="str">
        <f t="shared" si="2"/>
        <v/>
      </c>
      <c r="BV40" s="275"/>
      <c r="BW40" s="276"/>
      <c r="BX40" s="277"/>
      <c r="BY40" s="278"/>
      <c r="BZ40" s="279"/>
      <c r="CA40" s="121"/>
      <c r="CB40" s="262" t="str">
        <f t="shared" ref="CB40:CB48" si="18">IF(CB$37&gt;=ROW(CB40)-ROW(CB$38),ROW(CB40)-ROW(CB$38),"")</f>
        <v/>
      </c>
      <c r="CC40" s="273"/>
      <c r="CD40" s="274"/>
      <c r="CE40" s="275"/>
      <c r="CF40" s="255" t="str">
        <f t="shared" si="3"/>
        <v/>
      </c>
      <c r="CG40" s="275"/>
      <c r="CH40" s="276"/>
      <c r="CI40" s="277"/>
      <c r="CJ40" s="278"/>
      <c r="CK40" s="279"/>
      <c r="CL40" s="121"/>
      <c r="CM40" s="262" t="str">
        <f t="shared" ref="CM40:CM48" si="19">IF(CM$37&gt;=ROW(CM40)-ROW(CM$38),ROW(CM40)-ROW(CM$38),"")</f>
        <v/>
      </c>
      <c r="CN40" s="273"/>
      <c r="CO40" s="274"/>
      <c r="CP40" s="275"/>
      <c r="CQ40" s="255" t="str">
        <f t="shared" si="4"/>
        <v/>
      </c>
      <c r="CR40" s="275"/>
      <c r="CS40" s="276"/>
      <c r="CT40" s="277"/>
      <c r="CU40" s="278"/>
      <c r="CV40" s="279"/>
      <c r="CW40" s="121"/>
      <c r="CX40" s="262" t="str">
        <f t="shared" ref="CX40:CX48" si="20">IF(CX$37&gt;=ROW(CX40)-ROW(CX$38),ROW(CX40)-ROW(CX$38),"")</f>
        <v/>
      </c>
      <c r="CY40" s="273"/>
      <c r="CZ40" s="274"/>
      <c r="DA40" s="275"/>
      <c r="DB40" s="255" t="str">
        <f t="shared" si="5"/>
        <v/>
      </c>
      <c r="DC40" s="275"/>
      <c r="DD40" s="276"/>
      <c r="DE40" s="277"/>
      <c r="DF40" s="278"/>
      <c r="DG40" s="279"/>
      <c r="DH40" s="121"/>
      <c r="DI40" s="262" t="str">
        <f t="shared" ref="DI40:DI48" si="21">IF(DI$37&gt;=ROW(DI40)-ROW(DI$38),ROW(DI40)-ROW(DI$38),"")</f>
        <v/>
      </c>
      <c r="DJ40" s="273"/>
      <c r="DK40" s="274"/>
      <c r="DL40" s="275"/>
      <c r="DM40" s="255" t="str">
        <f t="shared" si="6"/>
        <v/>
      </c>
      <c r="DN40" s="275"/>
      <c r="DO40" s="276"/>
      <c r="DP40" s="277"/>
      <c r="DQ40" s="278"/>
      <c r="DR40" s="279"/>
      <c r="DS40" s="121"/>
      <c r="DT40" s="262" t="str">
        <f t="shared" ref="DT40:DT48" si="22">IF(DT$37&gt;=ROW(DT40)-ROW(DT$38),ROW(DT40)-ROW(DT$38),"")</f>
        <v/>
      </c>
      <c r="DU40" s="273"/>
      <c r="DV40" s="274"/>
      <c r="DW40" s="275"/>
      <c r="DX40" s="255" t="str">
        <f t="shared" si="7"/>
        <v/>
      </c>
      <c r="DY40" s="275"/>
      <c r="DZ40" s="276"/>
      <c r="EA40" s="277"/>
      <c r="EB40" s="278"/>
      <c r="EC40" s="279"/>
      <c r="ED40" s="121"/>
      <c r="EE40" s="262" t="str">
        <f t="shared" ref="EE40:EE48" si="23">IF(EE$37&gt;=ROW(EE40)-ROW(EE$38),ROW(EE40)-ROW(EE$38),"")</f>
        <v/>
      </c>
      <c r="EF40" s="273"/>
      <c r="EG40" s="274"/>
      <c r="EH40" s="275"/>
      <c r="EI40" s="255" t="str">
        <f t="shared" si="8"/>
        <v/>
      </c>
      <c r="EJ40" s="275"/>
      <c r="EK40" s="276"/>
      <c r="EL40" s="277"/>
      <c r="EM40" s="278"/>
      <c r="EN40" s="279"/>
      <c r="EO40" s="84"/>
    </row>
    <row r="41" spans="1:162" x14ac:dyDescent="0.3">
      <c r="A41" s="83"/>
      <c r="B41" s="193" t="str">
        <f>IF(OR($C$37&gt;=1,$N$37&gt;=1,$Y$37&gt;=1,$AJ$37&gt;=1,$AU$37&gt;=1,$BF$37&gt;=1,$BQ$37&gt;=1,$CB$37&gt;=1,$CM$37&gt;=1,$CX$37&gt;=1,$DI$37&gt;=1,$DT$37&gt;=1,$EE$37&gt;=1),"Child No.3","")</f>
        <v/>
      </c>
      <c r="C41" s="262" t="str">
        <f t="shared" si="9"/>
        <v/>
      </c>
      <c r="D41" s="273"/>
      <c r="E41" s="274"/>
      <c r="F41" s="275"/>
      <c r="G41" s="255" t="str">
        <f t="shared" si="10"/>
        <v/>
      </c>
      <c r="H41" s="275"/>
      <c r="I41" s="276"/>
      <c r="J41" s="277"/>
      <c r="K41" s="278"/>
      <c r="L41" s="279"/>
      <c r="M41" s="121"/>
      <c r="N41" s="262" t="str">
        <f t="shared" si="11"/>
        <v/>
      </c>
      <c r="O41" s="273"/>
      <c r="P41" s="274"/>
      <c r="Q41" s="275"/>
      <c r="R41" s="255"/>
      <c r="S41" s="275"/>
      <c r="T41" s="276"/>
      <c r="U41" s="277"/>
      <c r="V41" s="278"/>
      <c r="W41" s="279"/>
      <c r="X41" s="121"/>
      <c r="Y41" s="262" t="str">
        <f t="shared" si="12"/>
        <v/>
      </c>
      <c r="Z41" s="273"/>
      <c r="AA41" s="274"/>
      <c r="AB41" s="275"/>
      <c r="AC41" s="255" t="str">
        <f t="shared" si="13"/>
        <v/>
      </c>
      <c r="AD41" s="275"/>
      <c r="AE41" s="276"/>
      <c r="AF41" s="277"/>
      <c r="AG41" s="278"/>
      <c r="AH41" s="279"/>
      <c r="AI41" s="121"/>
      <c r="AJ41" s="262" t="str">
        <f t="shared" si="14"/>
        <v/>
      </c>
      <c r="AK41" s="273"/>
      <c r="AL41" s="274"/>
      <c r="AM41" s="275"/>
      <c r="AN41" s="255"/>
      <c r="AO41" s="275"/>
      <c r="AP41" s="276"/>
      <c r="AQ41" s="277"/>
      <c r="AR41" s="278"/>
      <c r="AS41" s="279"/>
      <c r="AT41" s="121"/>
      <c r="AU41" s="262" t="str">
        <f t="shared" si="15"/>
        <v/>
      </c>
      <c r="AV41" s="273"/>
      <c r="AW41" s="274"/>
      <c r="AX41" s="275"/>
      <c r="AY41" s="255" t="str">
        <f t="shared" si="0"/>
        <v/>
      </c>
      <c r="AZ41" s="275"/>
      <c r="BA41" s="276"/>
      <c r="BB41" s="277"/>
      <c r="BC41" s="278"/>
      <c r="BD41" s="279"/>
      <c r="BE41" s="121"/>
      <c r="BF41" s="262" t="str">
        <f t="shared" si="16"/>
        <v/>
      </c>
      <c r="BG41" s="273"/>
      <c r="BH41" s="274"/>
      <c r="BI41" s="275"/>
      <c r="BJ41" s="255" t="str">
        <f t="shared" si="1"/>
        <v/>
      </c>
      <c r="BK41" s="275"/>
      <c r="BL41" s="276"/>
      <c r="BM41" s="277"/>
      <c r="BN41" s="278"/>
      <c r="BO41" s="279"/>
      <c r="BP41" s="121"/>
      <c r="BQ41" s="262" t="str">
        <f t="shared" si="17"/>
        <v/>
      </c>
      <c r="BR41" s="273"/>
      <c r="BS41" s="274"/>
      <c r="BT41" s="275"/>
      <c r="BU41" s="255" t="str">
        <f t="shared" si="2"/>
        <v/>
      </c>
      <c r="BV41" s="275"/>
      <c r="BW41" s="276"/>
      <c r="BX41" s="277"/>
      <c r="BY41" s="278"/>
      <c r="BZ41" s="279"/>
      <c r="CA41" s="121"/>
      <c r="CB41" s="262" t="str">
        <f t="shared" si="18"/>
        <v/>
      </c>
      <c r="CC41" s="273"/>
      <c r="CD41" s="274"/>
      <c r="CE41" s="275"/>
      <c r="CF41" s="255" t="str">
        <f t="shared" si="3"/>
        <v/>
      </c>
      <c r="CG41" s="275"/>
      <c r="CH41" s="276"/>
      <c r="CI41" s="277"/>
      <c r="CJ41" s="278"/>
      <c r="CK41" s="279"/>
      <c r="CL41" s="121"/>
      <c r="CM41" s="262" t="str">
        <f t="shared" si="19"/>
        <v/>
      </c>
      <c r="CN41" s="273"/>
      <c r="CO41" s="274"/>
      <c r="CP41" s="275"/>
      <c r="CQ41" s="255" t="str">
        <f t="shared" si="4"/>
        <v/>
      </c>
      <c r="CR41" s="275"/>
      <c r="CS41" s="276"/>
      <c r="CT41" s="277"/>
      <c r="CU41" s="278"/>
      <c r="CV41" s="279"/>
      <c r="CW41" s="121"/>
      <c r="CX41" s="262" t="str">
        <f t="shared" si="20"/>
        <v/>
      </c>
      <c r="CY41" s="273"/>
      <c r="CZ41" s="274"/>
      <c r="DA41" s="275"/>
      <c r="DB41" s="255" t="str">
        <f t="shared" si="5"/>
        <v/>
      </c>
      <c r="DC41" s="275"/>
      <c r="DD41" s="276"/>
      <c r="DE41" s="277"/>
      <c r="DF41" s="278"/>
      <c r="DG41" s="279"/>
      <c r="DH41" s="121"/>
      <c r="DI41" s="262" t="str">
        <f t="shared" si="21"/>
        <v/>
      </c>
      <c r="DJ41" s="273"/>
      <c r="DK41" s="274"/>
      <c r="DL41" s="275"/>
      <c r="DM41" s="255" t="str">
        <f t="shared" si="6"/>
        <v/>
      </c>
      <c r="DN41" s="275"/>
      <c r="DO41" s="276"/>
      <c r="DP41" s="277"/>
      <c r="DQ41" s="278"/>
      <c r="DR41" s="279"/>
      <c r="DS41" s="121"/>
      <c r="DT41" s="262" t="str">
        <f t="shared" si="22"/>
        <v/>
      </c>
      <c r="DU41" s="273"/>
      <c r="DV41" s="274"/>
      <c r="DW41" s="275"/>
      <c r="DX41" s="255" t="str">
        <f t="shared" si="7"/>
        <v/>
      </c>
      <c r="DY41" s="275"/>
      <c r="DZ41" s="276"/>
      <c r="EA41" s="277"/>
      <c r="EB41" s="278"/>
      <c r="EC41" s="279"/>
      <c r="ED41" s="121"/>
      <c r="EE41" s="262" t="str">
        <f t="shared" si="23"/>
        <v/>
      </c>
      <c r="EF41" s="273"/>
      <c r="EG41" s="274"/>
      <c r="EH41" s="275"/>
      <c r="EI41" s="255" t="str">
        <f t="shared" si="8"/>
        <v/>
      </c>
      <c r="EJ41" s="275"/>
      <c r="EK41" s="276"/>
      <c r="EL41" s="277"/>
      <c r="EM41" s="278"/>
      <c r="EN41" s="279"/>
      <c r="EO41" s="84"/>
    </row>
    <row r="42" spans="1:162" x14ac:dyDescent="0.3">
      <c r="A42" s="83"/>
      <c r="B42" s="193" t="str">
        <f>IF(OR($C$37&gt;=1,$N$37&gt;=1,$Y$37&gt;=1,$AJ$37&gt;=1,$AU$37&gt;=1,$BF$37&gt;=1,$BQ$37&gt;=1,$CB$37&gt;=1,$CM$37&gt;=1,$CX$37&gt;=1,$DI$37&gt;=1,$DT$37&gt;=1,$EE$37&gt;=1),"Child No.4","")</f>
        <v/>
      </c>
      <c r="C42" s="262" t="str">
        <f t="shared" si="9"/>
        <v/>
      </c>
      <c r="D42" s="273"/>
      <c r="E42" s="274"/>
      <c r="F42" s="275"/>
      <c r="G42" s="255" t="str">
        <f t="shared" si="10"/>
        <v/>
      </c>
      <c r="H42" s="275"/>
      <c r="I42" s="276"/>
      <c r="J42" s="277"/>
      <c r="K42" s="278"/>
      <c r="L42" s="279"/>
      <c r="M42" s="121"/>
      <c r="N42" s="262" t="str">
        <f t="shared" si="11"/>
        <v/>
      </c>
      <c r="O42" s="273"/>
      <c r="P42" s="274"/>
      <c r="Q42" s="275"/>
      <c r="R42" s="255" t="str">
        <f t="shared" ref="R42:R48" si="24">IFERROR(Q42/N$24,"")</f>
        <v/>
      </c>
      <c r="S42" s="275"/>
      <c r="T42" s="276"/>
      <c r="U42" s="277"/>
      <c r="V42" s="278"/>
      <c r="W42" s="279"/>
      <c r="X42" s="121"/>
      <c r="Y42" s="262" t="str">
        <f t="shared" si="12"/>
        <v/>
      </c>
      <c r="Z42" s="273"/>
      <c r="AA42" s="274"/>
      <c r="AB42" s="275"/>
      <c r="AC42" s="255" t="str">
        <f t="shared" si="13"/>
        <v/>
      </c>
      <c r="AD42" s="275"/>
      <c r="AE42" s="276"/>
      <c r="AF42" s="277"/>
      <c r="AG42" s="278"/>
      <c r="AH42" s="279"/>
      <c r="AI42" s="121"/>
      <c r="AJ42" s="262" t="str">
        <f t="shared" si="14"/>
        <v/>
      </c>
      <c r="AK42" s="273"/>
      <c r="AL42" s="274"/>
      <c r="AM42" s="275"/>
      <c r="AN42" s="255"/>
      <c r="AO42" s="275"/>
      <c r="AP42" s="276"/>
      <c r="AQ42" s="277"/>
      <c r="AR42" s="278"/>
      <c r="AS42" s="279"/>
      <c r="AT42" s="121"/>
      <c r="AU42" s="262" t="str">
        <f t="shared" si="15"/>
        <v/>
      </c>
      <c r="AV42" s="273"/>
      <c r="AW42" s="274"/>
      <c r="AX42" s="275"/>
      <c r="AY42" s="255" t="str">
        <f t="shared" si="0"/>
        <v/>
      </c>
      <c r="AZ42" s="275"/>
      <c r="BA42" s="276"/>
      <c r="BB42" s="277"/>
      <c r="BC42" s="278"/>
      <c r="BD42" s="279"/>
      <c r="BE42" s="121"/>
      <c r="BF42" s="262" t="str">
        <f t="shared" si="16"/>
        <v/>
      </c>
      <c r="BG42" s="273"/>
      <c r="BH42" s="274"/>
      <c r="BI42" s="275"/>
      <c r="BJ42" s="255" t="str">
        <f t="shared" si="1"/>
        <v/>
      </c>
      <c r="BK42" s="275"/>
      <c r="BL42" s="276"/>
      <c r="BM42" s="277"/>
      <c r="BN42" s="278"/>
      <c r="BO42" s="279"/>
      <c r="BP42" s="121"/>
      <c r="BQ42" s="262" t="str">
        <f t="shared" si="17"/>
        <v/>
      </c>
      <c r="BR42" s="273"/>
      <c r="BS42" s="274"/>
      <c r="BT42" s="275"/>
      <c r="BU42" s="255" t="str">
        <f t="shared" si="2"/>
        <v/>
      </c>
      <c r="BV42" s="275"/>
      <c r="BW42" s="276"/>
      <c r="BX42" s="277"/>
      <c r="BY42" s="278"/>
      <c r="BZ42" s="279"/>
      <c r="CA42" s="121"/>
      <c r="CB42" s="262" t="str">
        <f t="shared" si="18"/>
        <v/>
      </c>
      <c r="CC42" s="273"/>
      <c r="CD42" s="274"/>
      <c r="CE42" s="275"/>
      <c r="CF42" s="255" t="str">
        <f t="shared" si="3"/>
        <v/>
      </c>
      <c r="CG42" s="275"/>
      <c r="CH42" s="276"/>
      <c r="CI42" s="277"/>
      <c r="CJ42" s="278"/>
      <c r="CK42" s="279"/>
      <c r="CL42" s="121"/>
      <c r="CM42" s="262" t="str">
        <f t="shared" si="19"/>
        <v/>
      </c>
      <c r="CN42" s="273"/>
      <c r="CO42" s="274"/>
      <c r="CP42" s="275"/>
      <c r="CQ42" s="255" t="str">
        <f t="shared" si="4"/>
        <v/>
      </c>
      <c r="CR42" s="275"/>
      <c r="CS42" s="276"/>
      <c r="CT42" s="277"/>
      <c r="CU42" s="278"/>
      <c r="CV42" s="279"/>
      <c r="CW42" s="121"/>
      <c r="CX42" s="262" t="str">
        <f t="shared" si="20"/>
        <v/>
      </c>
      <c r="CY42" s="273"/>
      <c r="CZ42" s="274"/>
      <c r="DA42" s="275"/>
      <c r="DB42" s="255" t="str">
        <f t="shared" si="5"/>
        <v/>
      </c>
      <c r="DC42" s="275"/>
      <c r="DD42" s="276"/>
      <c r="DE42" s="277"/>
      <c r="DF42" s="278"/>
      <c r="DG42" s="279"/>
      <c r="DH42" s="121"/>
      <c r="DI42" s="262" t="str">
        <f t="shared" si="21"/>
        <v/>
      </c>
      <c r="DJ42" s="273"/>
      <c r="DK42" s="274"/>
      <c r="DL42" s="275"/>
      <c r="DM42" s="255" t="str">
        <f t="shared" si="6"/>
        <v/>
      </c>
      <c r="DN42" s="275"/>
      <c r="DO42" s="276"/>
      <c r="DP42" s="277"/>
      <c r="DQ42" s="278"/>
      <c r="DR42" s="279"/>
      <c r="DS42" s="121"/>
      <c r="DT42" s="262" t="str">
        <f t="shared" si="22"/>
        <v/>
      </c>
      <c r="DU42" s="273"/>
      <c r="DV42" s="274"/>
      <c r="DW42" s="275"/>
      <c r="DX42" s="255" t="str">
        <f t="shared" si="7"/>
        <v/>
      </c>
      <c r="DY42" s="275"/>
      <c r="DZ42" s="276"/>
      <c r="EA42" s="277"/>
      <c r="EB42" s="278"/>
      <c r="EC42" s="279"/>
      <c r="ED42" s="121"/>
      <c r="EE42" s="262" t="str">
        <f t="shared" si="23"/>
        <v/>
      </c>
      <c r="EF42" s="273"/>
      <c r="EG42" s="274"/>
      <c r="EH42" s="275"/>
      <c r="EI42" s="255" t="str">
        <f t="shared" si="8"/>
        <v/>
      </c>
      <c r="EJ42" s="275"/>
      <c r="EK42" s="276"/>
      <c r="EL42" s="277"/>
      <c r="EM42" s="278"/>
      <c r="EN42" s="279"/>
      <c r="EO42" s="84"/>
    </row>
    <row r="43" spans="1:162" x14ac:dyDescent="0.3">
      <c r="A43" s="83"/>
      <c r="B43" s="193" t="str">
        <f>IF(OR($C$37&gt;=1,$N$37&gt;=1,$Y$37&gt;=1,$AJ$37&gt;=1,$AU$37&gt;=1,$BF$37&gt;=1,$BQ$37&gt;=1,$CB$37&gt;=1,$CM$37&gt;=1,$CX$37&gt;=1,$DI$37&gt;=1,$DT$37&gt;=1,$EE$37&gt;=1),"Child No.5","")</f>
        <v/>
      </c>
      <c r="C43" s="262" t="str">
        <f t="shared" si="9"/>
        <v/>
      </c>
      <c r="D43" s="273"/>
      <c r="E43" s="274"/>
      <c r="F43" s="275"/>
      <c r="G43" s="255" t="str">
        <f t="shared" si="10"/>
        <v/>
      </c>
      <c r="H43" s="275"/>
      <c r="I43" s="276"/>
      <c r="J43" s="277"/>
      <c r="K43" s="278"/>
      <c r="L43" s="279"/>
      <c r="M43" s="121"/>
      <c r="N43" s="262" t="str">
        <f t="shared" si="11"/>
        <v/>
      </c>
      <c r="O43" s="273"/>
      <c r="P43" s="274"/>
      <c r="Q43" s="275"/>
      <c r="R43" s="255" t="str">
        <f t="shared" si="24"/>
        <v/>
      </c>
      <c r="S43" s="275"/>
      <c r="T43" s="276"/>
      <c r="U43" s="277"/>
      <c r="V43" s="278"/>
      <c r="W43" s="279"/>
      <c r="X43" s="121"/>
      <c r="Y43" s="262" t="str">
        <f t="shared" si="12"/>
        <v/>
      </c>
      <c r="Z43" s="273"/>
      <c r="AA43" s="274"/>
      <c r="AB43" s="275"/>
      <c r="AC43" s="255" t="str">
        <f t="shared" si="13"/>
        <v/>
      </c>
      <c r="AD43" s="275"/>
      <c r="AE43" s="276"/>
      <c r="AF43" s="277"/>
      <c r="AG43" s="278"/>
      <c r="AH43" s="279"/>
      <c r="AI43" s="121"/>
      <c r="AJ43" s="262" t="str">
        <f t="shared" si="14"/>
        <v/>
      </c>
      <c r="AK43" s="273"/>
      <c r="AL43" s="274"/>
      <c r="AM43" s="275"/>
      <c r="AN43" s="255" t="str">
        <f t="shared" ref="AN43:AN48" si="25">IFERROR(AM43/AJ$24,"")</f>
        <v/>
      </c>
      <c r="AO43" s="275"/>
      <c r="AP43" s="276"/>
      <c r="AQ43" s="277"/>
      <c r="AR43" s="278"/>
      <c r="AS43" s="279"/>
      <c r="AT43" s="121"/>
      <c r="AU43" s="262" t="str">
        <f t="shared" si="15"/>
        <v/>
      </c>
      <c r="AV43" s="273"/>
      <c r="AW43" s="274"/>
      <c r="AX43" s="275"/>
      <c r="AY43" s="255" t="str">
        <f t="shared" si="0"/>
        <v/>
      </c>
      <c r="AZ43" s="275"/>
      <c r="BA43" s="276"/>
      <c r="BB43" s="277"/>
      <c r="BC43" s="278"/>
      <c r="BD43" s="279"/>
      <c r="BE43" s="121"/>
      <c r="BF43" s="262" t="str">
        <f t="shared" si="16"/>
        <v/>
      </c>
      <c r="BG43" s="273"/>
      <c r="BH43" s="274"/>
      <c r="BI43" s="275"/>
      <c r="BJ43" s="255" t="str">
        <f t="shared" si="1"/>
        <v/>
      </c>
      <c r="BK43" s="275"/>
      <c r="BL43" s="276"/>
      <c r="BM43" s="277"/>
      <c r="BN43" s="278"/>
      <c r="BO43" s="279"/>
      <c r="BP43" s="121"/>
      <c r="BQ43" s="262" t="str">
        <f t="shared" si="17"/>
        <v/>
      </c>
      <c r="BR43" s="273"/>
      <c r="BS43" s="274"/>
      <c r="BT43" s="275"/>
      <c r="BU43" s="255" t="str">
        <f t="shared" si="2"/>
        <v/>
      </c>
      <c r="BV43" s="275"/>
      <c r="BW43" s="276"/>
      <c r="BX43" s="277"/>
      <c r="BY43" s="278"/>
      <c r="BZ43" s="279"/>
      <c r="CA43" s="121"/>
      <c r="CB43" s="262" t="str">
        <f t="shared" si="18"/>
        <v/>
      </c>
      <c r="CC43" s="273"/>
      <c r="CD43" s="274"/>
      <c r="CE43" s="275"/>
      <c r="CF43" s="255" t="str">
        <f t="shared" si="3"/>
        <v/>
      </c>
      <c r="CG43" s="275"/>
      <c r="CH43" s="276"/>
      <c r="CI43" s="277"/>
      <c r="CJ43" s="278"/>
      <c r="CK43" s="279"/>
      <c r="CL43" s="121"/>
      <c r="CM43" s="262" t="str">
        <f t="shared" si="19"/>
        <v/>
      </c>
      <c r="CN43" s="273"/>
      <c r="CO43" s="274"/>
      <c r="CP43" s="275"/>
      <c r="CQ43" s="255" t="str">
        <f t="shared" si="4"/>
        <v/>
      </c>
      <c r="CR43" s="275"/>
      <c r="CS43" s="276"/>
      <c r="CT43" s="277"/>
      <c r="CU43" s="278"/>
      <c r="CV43" s="279"/>
      <c r="CW43" s="121"/>
      <c r="CX43" s="262" t="str">
        <f t="shared" si="20"/>
        <v/>
      </c>
      <c r="CY43" s="273"/>
      <c r="CZ43" s="274"/>
      <c r="DA43" s="275"/>
      <c r="DB43" s="255" t="str">
        <f t="shared" si="5"/>
        <v/>
      </c>
      <c r="DC43" s="275"/>
      <c r="DD43" s="276"/>
      <c r="DE43" s="277"/>
      <c r="DF43" s="278"/>
      <c r="DG43" s="279"/>
      <c r="DH43" s="121"/>
      <c r="DI43" s="262" t="str">
        <f t="shared" si="21"/>
        <v/>
      </c>
      <c r="DJ43" s="273"/>
      <c r="DK43" s="274"/>
      <c r="DL43" s="275"/>
      <c r="DM43" s="255" t="str">
        <f t="shared" si="6"/>
        <v/>
      </c>
      <c r="DN43" s="275"/>
      <c r="DO43" s="276"/>
      <c r="DP43" s="277"/>
      <c r="DQ43" s="278"/>
      <c r="DR43" s="279"/>
      <c r="DS43" s="121"/>
      <c r="DT43" s="262" t="str">
        <f t="shared" si="22"/>
        <v/>
      </c>
      <c r="DU43" s="273"/>
      <c r="DV43" s="274"/>
      <c r="DW43" s="275"/>
      <c r="DX43" s="255" t="str">
        <f t="shared" si="7"/>
        <v/>
      </c>
      <c r="DY43" s="275"/>
      <c r="DZ43" s="276"/>
      <c r="EA43" s="277"/>
      <c r="EB43" s="278"/>
      <c r="EC43" s="279"/>
      <c r="ED43" s="121"/>
      <c r="EE43" s="262" t="str">
        <f t="shared" si="23"/>
        <v/>
      </c>
      <c r="EF43" s="273"/>
      <c r="EG43" s="274"/>
      <c r="EH43" s="275"/>
      <c r="EI43" s="255" t="str">
        <f t="shared" si="8"/>
        <v/>
      </c>
      <c r="EJ43" s="275"/>
      <c r="EK43" s="276"/>
      <c r="EL43" s="277"/>
      <c r="EM43" s="278"/>
      <c r="EN43" s="279"/>
      <c r="EO43" s="84"/>
    </row>
    <row r="44" spans="1:162" x14ac:dyDescent="0.3">
      <c r="A44" s="83"/>
      <c r="B44" s="193" t="str">
        <f>IF(OR($C$37&gt;=1,$N$37&gt;=1,$Y$37&gt;=1,$AJ$37&gt;=1,$AU$37&gt;=1,$BF$37&gt;=1,$BQ$37&gt;=1,$CB$37&gt;=1,$CM$37&gt;=1,$CX$37&gt;=1,$DI$37&gt;=1,$DT$37&gt;=1,$EE$37&gt;=1),"Child No.6","")</f>
        <v/>
      </c>
      <c r="C44" s="262" t="str">
        <f t="shared" si="9"/>
        <v/>
      </c>
      <c r="D44" s="273"/>
      <c r="E44" s="274"/>
      <c r="F44" s="275"/>
      <c r="G44" s="255" t="str">
        <f t="shared" si="10"/>
        <v/>
      </c>
      <c r="H44" s="275"/>
      <c r="I44" s="276"/>
      <c r="J44" s="277"/>
      <c r="K44" s="278"/>
      <c r="L44" s="279"/>
      <c r="M44" s="121"/>
      <c r="N44" s="262" t="str">
        <f t="shared" si="11"/>
        <v/>
      </c>
      <c r="O44" s="273"/>
      <c r="P44" s="274"/>
      <c r="Q44" s="275"/>
      <c r="R44" s="255" t="str">
        <f t="shared" si="24"/>
        <v/>
      </c>
      <c r="S44" s="275"/>
      <c r="T44" s="276"/>
      <c r="U44" s="277"/>
      <c r="V44" s="278"/>
      <c r="W44" s="279"/>
      <c r="X44" s="121"/>
      <c r="Y44" s="262" t="str">
        <f t="shared" si="12"/>
        <v/>
      </c>
      <c r="Z44" s="273"/>
      <c r="AA44" s="274"/>
      <c r="AB44" s="275"/>
      <c r="AC44" s="255" t="str">
        <f t="shared" si="13"/>
        <v/>
      </c>
      <c r="AD44" s="275"/>
      <c r="AE44" s="276"/>
      <c r="AF44" s="277"/>
      <c r="AG44" s="278"/>
      <c r="AH44" s="279"/>
      <c r="AI44" s="121"/>
      <c r="AJ44" s="262" t="str">
        <f t="shared" si="14"/>
        <v/>
      </c>
      <c r="AK44" s="273"/>
      <c r="AL44" s="274"/>
      <c r="AM44" s="275"/>
      <c r="AN44" s="255" t="str">
        <f t="shared" si="25"/>
        <v/>
      </c>
      <c r="AO44" s="275"/>
      <c r="AP44" s="276"/>
      <c r="AQ44" s="277"/>
      <c r="AR44" s="278"/>
      <c r="AS44" s="279"/>
      <c r="AT44" s="121"/>
      <c r="AU44" s="262" t="str">
        <f t="shared" si="15"/>
        <v/>
      </c>
      <c r="AV44" s="273"/>
      <c r="AW44" s="274"/>
      <c r="AX44" s="275"/>
      <c r="AY44" s="255" t="str">
        <f t="shared" si="0"/>
        <v/>
      </c>
      <c r="AZ44" s="275"/>
      <c r="BA44" s="276"/>
      <c r="BB44" s="277"/>
      <c r="BC44" s="278"/>
      <c r="BD44" s="279"/>
      <c r="BE44" s="121"/>
      <c r="BF44" s="262" t="str">
        <f t="shared" si="16"/>
        <v/>
      </c>
      <c r="BG44" s="273"/>
      <c r="BH44" s="274"/>
      <c r="BI44" s="275"/>
      <c r="BJ44" s="255" t="str">
        <f t="shared" si="1"/>
        <v/>
      </c>
      <c r="BK44" s="275"/>
      <c r="BL44" s="276"/>
      <c r="BM44" s="277"/>
      <c r="BN44" s="278"/>
      <c r="BO44" s="279"/>
      <c r="BP44" s="121"/>
      <c r="BQ44" s="262" t="str">
        <f t="shared" si="17"/>
        <v/>
      </c>
      <c r="BR44" s="273"/>
      <c r="BS44" s="274"/>
      <c r="BT44" s="275"/>
      <c r="BU44" s="255" t="str">
        <f t="shared" si="2"/>
        <v/>
      </c>
      <c r="BV44" s="275"/>
      <c r="BW44" s="276"/>
      <c r="BX44" s="277"/>
      <c r="BY44" s="278"/>
      <c r="BZ44" s="279"/>
      <c r="CA44" s="121"/>
      <c r="CB44" s="262" t="str">
        <f t="shared" si="18"/>
        <v/>
      </c>
      <c r="CC44" s="273"/>
      <c r="CD44" s="274"/>
      <c r="CE44" s="275"/>
      <c r="CF44" s="255" t="str">
        <f t="shared" si="3"/>
        <v/>
      </c>
      <c r="CG44" s="275"/>
      <c r="CH44" s="276"/>
      <c r="CI44" s="277"/>
      <c r="CJ44" s="278"/>
      <c r="CK44" s="279"/>
      <c r="CL44" s="121"/>
      <c r="CM44" s="262" t="str">
        <f t="shared" si="19"/>
        <v/>
      </c>
      <c r="CN44" s="273"/>
      <c r="CO44" s="274"/>
      <c r="CP44" s="275"/>
      <c r="CQ44" s="255" t="str">
        <f t="shared" si="4"/>
        <v/>
      </c>
      <c r="CR44" s="275"/>
      <c r="CS44" s="276"/>
      <c r="CT44" s="277"/>
      <c r="CU44" s="278"/>
      <c r="CV44" s="279"/>
      <c r="CW44" s="121"/>
      <c r="CX44" s="262" t="str">
        <f t="shared" si="20"/>
        <v/>
      </c>
      <c r="CY44" s="273"/>
      <c r="CZ44" s="274"/>
      <c r="DA44" s="275"/>
      <c r="DB44" s="255" t="str">
        <f t="shared" si="5"/>
        <v/>
      </c>
      <c r="DC44" s="275"/>
      <c r="DD44" s="276"/>
      <c r="DE44" s="277"/>
      <c r="DF44" s="278"/>
      <c r="DG44" s="279"/>
      <c r="DH44" s="121"/>
      <c r="DI44" s="262" t="str">
        <f t="shared" si="21"/>
        <v/>
      </c>
      <c r="DJ44" s="273"/>
      <c r="DK44" s="274"/>
      <c r="DL44" s="275"/>
      <c r="DM44" s="255" t="str">
        <f t="shared" si="6"/>
        <v/>
      </c>
      <c r="DN44" s="275"/>
      <c r="DO44" s="276"/>
      <c r="DP44" s="277"/>
      <c r="DQ44" s="278"/>
      <c r="DR44" s="279"/>
      <c r="DS44" s="121"/>
      <c r="DT44" s="262" t="str">
        <f t="shared" si="22"/>
        <v/>
      </c>
      <c r="DU44" s="273"/>
      <c r="DV44" s="274"/>
      <c r="DW44" s="275"/>
      <c r="DX44" s="255" t="str">
        <f t="shared" si="7"/>
        <v/>
      </c>
      <c r="DY44" s="275"/>
      <c r="DZ44" s="276"/>
      <c r="EA44" s="277"/>
      <c r="EB44" s="278"/>
      <c r="EC44" s="279"/>
      <c r="ED44" s="121"/>
      <c r="EE44" s="262" t="str">
        <f t="shared" si="23"/>
        <v/>
      </c>
      <c r="EF44" s="273"/>
      <c r="EG44" s="274"/>
      <c r="EH44" s="275"/>
      <c r="EI44" s="255" t="str">
        <f t="shared" si="8"/>
        <v/>
      </c>
      <c r="EJ44" s="275"/>
      <c r="EK44" s="276"/>
      <c r="EL44" s="277"/>
      <c r="EM44" s="278"/>
      <c r="EN44" s="279"/>
      <c r="EO44" s="84"/>
    </row>
    <row r="45" spans="1:162" x14ac:dyDescent="0.3">
      <c r="A45" s="83"/>
      <c r="B45" s="193" t="str">
        <f>IF(OR($C$37&gt;=1,$N$37&gt;=1,$Y$37&gt;=1,$AJ$37&gt;=1,$AU$37&gt;=1,$BF$37&gt;=1,$BQ$37&gt;=1,$CB$37&gt;=1,$CM$37&gt;=1,$CX$37&gt;=1,$DI$37&gt;=1,$DT$37&gt;=1,$EE$37&gt;=1),"Child No.7","")</f>
        <v/>
      </c>
      <c r="C45" s="262" t="str">
        <f t="shared" si="9"/>
        <v/>
      </c>
      <c r="D45" s="273"/>
      <c r="E45" s="274"/>
      <c r="F45" s="275"/>
      <c r="G45" s="255" t="str">
        <f t="shared" si="10"/>
        <v/>
      </c>
      <c r="H45" s="275"/>
      <c r="I45" s="276"/>
      <c r="J45" s="277"/>
      <c r="K45" s="278"/>
      <c r="L45" s="279"/>
      <c r="M45" s="121"/>
      <c r="N45" s="262" t="str">
        <f t="shared" si="11"/>
        <v/>
      </c>
      <c r="O45" s="273"/>
      <c r="P45" s="274"/>
      <c r="Q45" s="275"/>
      <c r="R45" s="255" t="str">
        <f t="shared" si="24"/>
        <v/>
      </c>
      <c r="S45" s="275"/>
      <c r="T45" s="276"/>
      <c r="U45" s="277"/>
      <c r="V45" s="278"/>
      <c r="W45" s="279"/>
      <c r="X45" s="121"/>
      <c r="Y45" s="262" t="str">
        <f t="shared" si="12"/>
        <v/>
      </c>
      <c r="Z45" s="273"/>
      <c r="AA45" s="274"/>
      <c r="AB45" s="275"/>
      <c r="AC45" s="255" t="str">
        <f t="shared" si="13"/>
        <v/>
      </c>
      <c r="AD45" s="275"/>
      <c r="AE45" s="276"/>
      <c r="AF45" s="277"/>
      <c r="AG45" s="278"/>
      <c r="AH45" s="279"/>
      <c r="AI45" s="121"/>
      <c r="AJ45" s="262" t="str">
        <f t="shared" si="14"/>
        <v/>
      </c>
      <c r="AK45" s="273"/>
      <c r="AL45" s="274"/>
      <c r="AM45" s="275"/>
      <c r="AN45" s="255" t="str">
        <f t="shared" si="25"/>
        <v/>
      </c>
      <c r="AO45" s="275"/>
      <c r="AP45" s="276"/>
      <c r="AQ45" s="277"/>
      <c r="AR45" s="278"/>
      <c r="AS45" s="279"/>
      <c r="AT45" s="121"/>
      <c r="AU45" s="262" t="str">
        <f t="shared" si="15"/>
        <v/>
      </c>
      <c r="AV45" s="273"/>
      <c r="AW45" s="274"/>
      <c r="AX45" s="275"/>
      <c r="AY45" s="255" t="str">
        <f t="shared" si="0"/>
        <v/>
      </c>
      <c r="AZ45" s="275"/>
      <c r="BA45" s="276"/>
      <c r="BB45" s="277"/>
      <c r="BC45" s="278"/>
      <c r="BD45" s="279"/>
      <c r="BE45" s="121"/>
      <c r="BF45" s="262" t="str">
        <f t="shared" si="16"/>
        <v/>
      </c>
      <c r="BG45" s="273"/>
      <c r="BH45" s="274"/>
      <c r="BI45" s="275"/>
      <c r="BJ45" s="255" t="str">
        <f t="shared" si="1"/>
        <v/>
      </c>
      <c r="BK45" s="275"/>
      <c r="BL45" s="276"/>
      <c r="BM45" s="277"/>
      <c r="BN45" s="278"/>
      <c r="BO45" s="279"/>
      <c r="BP45" s="121"/>
      <c r="BQ45" s="262" t="str">
        <f t="shared" si="17"/>
        <v/>
      </c>
      <c r="BR45" s="273"/>
      <c r="BS45" s="274"/>
      <c r="BT45" s="275"/>
      <c r="BU45" s="255" t="str">
        <f t="shared" si="2"/>
        <v/>
      </c>
      <c r="BV45" s="275"/>
      <c r="BW45" s="276"/>
      <c r="BX45" s="277"/>
      <c r="BY45" s="278"/>
      <c r="BZ45" s="279"/>
      <c r="CA45" s="121"/>
      <c r="CB45" s="262" t="str">
        <f t="shared" si="18"/>
        <v/>
      </c>
      <c r="CC45" s="273"/>
      <c r="CD45" s="274"/>
      <c r="CE45" s="275"/>
      <c r="CF45" s="255" t="str">
        <f t="shared" si="3"/>
        <v/>
      </c>
      <c r="CG45" s="275"/>
      <c r="CH45" s="276"/>
      <c r="CI45" s="277"/>
      <c r="CJ45" s="278"/>
      <c r="CK45" s="279"/>
      <c r="CL45" s="121"/>
      <c r="CM45" s="262" t="str">
        <f t="shared" si="19"/>
        <v/>
      </c>
      <c r="CN45" s="273"/>
      <c r="CO45" s="274"/>
      <c r="CP45" s="275"/>
      <c r="CQ45" s="255" t="str">
        <f t="shared" si="4"/>
        <v/>
      </c>
      <c r="CR45" s="275"/>
      <c r="CS45" s="276"/>
      <c r="CT45" s="277"/>
      <c r="CU45" s="278"/>
      <c r="CV45" s="279"/>
      <c r="CW45" s="121"/>
      <c r="CX45" s="262" t="str">
        <f t="shared" si="20"/>
        <v/>
      </c>
      <c r="CY45" s="273"/>
      <c r="CZ45" s="274"/>
      <c r="DA45" s="275"/>
      <c r="DB45" s="255" t="str">
        <f t="shared" si="5"/>
        <v/>
      </c>
      <c r="DC45" s="275"/>
      <c r="DD45" s="276"/>
      <c r="DE45" s="277"/>
      <c r="DF45" s="278"/>
      <c r="DG45" s="279"/>
      <c r="DH45" s="121"/>
      <c r="DI45" s="262" t="str">
        <f t="shared" si="21"/>
        <v/>
      </c>
      <c r="DJ45" s="273"/>
      <c r="DK45" s="274"/>
      <c r="DL45" s="275"/>
      <c r="DM45" s="255" t="str">
        <f t="shared" si="6"/>
        <v/>
      </c>
      <c r="DN45" s="275"/>
      <c r="DO45" s="276"/>
      <c r="DP45" s="277"/>
      <c r="DQ45" s="278"/>
      <c r="DR45" s="279"/>
      <c r="DS45" s="121"/>
      <c r="DT45" s="262" t="str">
        <f t="shared" si="22"/>
        <v/>
      </c>
      <c r="DU45" s="273"/>
      <c r="DV45" s="274"/>
      <c r="DW45" s="275"/>
      <c r="DX45" s="255" t="str">
        <f t="shared" si="7"/>
        <v/>
      </c>
      <c r="DY45" s="275"/>
      <c r="DZ45" s="276"/>
      <c r="EA45" s="277"/>
      <c r="EB45" s="278"/>
      <c r="EC45" s="279"/>
      <c r="ED45" s="121"/>
      <c r="EE45" s="262" t="str">
        <f t="shared" si="23"/>
        <v/>
      </c>
      <c r="EF45" s="273"/>
      <c r="EG45" s="274"/>
      <c r="EH45" s="275"/>
      <c r="EI45" s="255" t="str">
        <f t="shared" si="8"/>
        <v/>
      </c>
      <c r="EJ45" s="275"/>
      <c r="EK45" s="276"/>
      <c r="EL45" s="277"/>
      <c r="EM45" s="278"/>
      <c r="EN45" s="279"/>
      <c r="EO45" s="84"/>
    </row>
    <row r="46" spans="1:162" x14ac:dyDescent="0.3">
      <c r="A46" s="83"/>
      <c r="B46" s="193" t="str">
        <f>IF(OR($C$37&gt;=1,$N$37&gt;=1,$Y$37&gt;=1,$AJ$37&gt;=1,$AU$37&gt;=1,$BF$37&gt;=1,$BQ$37&gt;=1,$CB$37&gt;=1,$CM$37&gt;=1,$CX$37&gt;=1,$DI$37&gt;=1,$DT$37&gt;=1,$EE$37&gt;=1),"Child No.8","")</f>
        <v/>
      </c>
      <c r="C46" s="262" t="str">
        <f t="shared" si="9"/>
        <v/>
      </c>
      <c r="D46" s="273"/>
      <c r="E46" s="274"/>
      <c r="F46" s="275"/>
      <c r="G46" s="255" t="str">
        <f t="shared" si="10"/>
        <v/>
      </c>
      <c r="H46" s="275"/>
      <c r="I46" s="276"/>
      <c r="J46" s="277"/>
      <c r="K46" s="278"/>
      <c r="L46" s="279"/>
      <c r="M46" s="121"/>
      <c r="N46" s="262" t="str">
        <f t="shared" si="11"/>
        <v/>
      </c>
      <c r="O46" s="273"/>
      <c r="P46" s="274"/>
      <c r="Q46" s="275"/>
      <c r="R46" s="255" t="str">
        <f t="shared" si="24"/>
        <v/>
      </c>
      <c r="S46" s="275"/>
      <c r="T46" s="276"/>
      <c r="U46" s="277"/>
      <c r="V46" s="278"/>
      <c r="W46" s="279"/>
      <c r="X46" s="121"/>
      <c r="Y46" s="262" t="str">
        <f t="shared" si="12"/>
        <v/>
      </c>
      <c r="Z46" s="273"/>
      <c r="AA46" s="274"/>
      <c r="AB46" s="275"/>
      <c r="AC46" s="255" t="str">
        <f t="shared" si="13"/>
        <v/>
      </c>
      <c r="AD46" s="275"/>
      <c r="AE46" s="276"/>
      <c r="AF46" s="277"/>
      <c r="AG46" s="278"/>
      <c r="AH46" s="279"/>
      <c r="AI46" s="121"/>
      <c r="AJ46" s="262" t="str">
        <f t="shared" si="14"/>
        <v/>
      </c>
      <c r="AK46" s="273"/>
      <c r="AL46" s="274"/>
      <c r="AM46" s="275"/>
      <c r="AN46" s="255" t="str">
        <f t="shared" si="25"/>
        <v/>
      </c>
      <c r="AO46" s="275"/>
      <c r="AP46" s="276"/>
      <c r="AQ46" s="277"/>
      <c r="AR46" s="278"/>
      <c r="AS46" s="279"/>
      <c r="AT46" s="121"/>
      <c r="AU46" s="262" t="str">
        <f t="shared" si="15"/>
        <v/>
      </c>
      <c r="AV46" s="273"/>
      <c r="AW46" s="274"/>
      <c r="AX46" s="275"/>
      <c r="AY46" s="255" t="str">
        <f t="shared" si="0"/>
        <v/>
      </c>
      <c r="AZ46" s="275"/>
      <c r="BA46" s="276"/>
      <c r="BB46" s="277"/>
      <c r="BC46" s="278"/>
      <c r="BD46" s="279"/>
      <c r="BE46" s="121"/>
      <c r="BF46" s="262" t="str">
        <f t="shared" si="16"/>
        <v/>
      </c>
      <c r="BG46" s="273"/>
      <c r="BH46" s="274"/>
      <c r="BI46" s="275"/>
      <c r="BJ46" s="255" t="str">
        <f t="shared" si="1"/>
        <v/>
      </c>
      <c r="BK46" s="275"/>
      <c r="BL46" s="276"/>
      <c r="BM46" s="277"/>
      <c r="BN46" s="278"/>
      <c r="BO46" s="279"/>
      <c r="BP46" s="121"/>
      <c r="BQ46" s="262" t="str">
        <f t="shared" si="17"/>
        <v/>
      </c>
      <c r="BR46" s="273"/>
      <c r="BS46" s="274"/>
      <c r="BT46" s="275"/>
      <c r="BU46" s="255" t="str">
        <f t="shared" si="2"/>
        <v/>
      </c>
      <c r="BV46" s="275"/>
      <c r="BW46" s="276"/>
      <c r="BX46" s="277"/>
      <c r="BY46" s="278"/>
      <c r="BZ46" s="279"/>
      <c r="CA46" s="121"/>
      <c r="CB46" s="262" t="str">
        <f t="shared" si="18"/>
        <v/>
      </c>
      <c r="CC46" s="273"/>
      <c r="CD46" s="274"/>
      <c r="CE46" s="275"/>
      <c r="CF46" s="255" t="str">
        <f t="shared" si="3"/>
        <v/>
      </c>
      <c r="CG46" s="275"/>
      <c r="CH46" s="276"/>
      <c r="CI46" s="277"/>
      <c r="CJ46" s="278"/>
      <c r="CK46" s="279"/>
      <c r="CL46" s="121"/>
      <c r="CM46" s="262" t="str">
        <f t="shared" si="19"/>
        <v/>
      </c>
      <c r="CN46" s="273"/>
      <c r="CO46" s="274"/>
      <c r="CP46" s="275"/>
      <c r="CQ46" s="255" t="str">
        <f t="shared" si="4"/>
        <v/>
      </c>
      <c r="CR46" s="275"/>
      <c r="CS46" s="276"/>
      <c r="CT46" s="277"/>
      <c r="CU46" s="278"/>
      <c r="CV46" s="279"/>
      <c r="CW46" s="121"/>
      <c r="CX46" s="262" t="str">
        <f t="shared" si="20"/>
        <v/>
      </c>
      <c r="CY46" s="273"/>
      <c r="CZ46" s="274"/>
      <c r="DA46" s="275"/>
      <c r="DB46" s="255" t="str">
        <f t="shared" si="5"/>
        <v/>
      </c>
      <c r="DC46" s="275"/>
      <c r="DD46" s="276"/>
      <c r="DE46" s="277"/>
      <c r="DF46" s="278"/>
      <c r="DG46" s="279"/>
      <c r="DH46" s="121"/>
      <c r="DI46" s="262" t="str">
        <f t="shared" si="21"/>
        <v/>
      </c>
      <c r="DJ46" s="273"/>
      <c r="DK46" s="274"/>
      <c r="DL46" s="275"/>
      <c r="DM46" s="255" t="str">
        <f t="shared" si="6"/>
        <v/>
      </c>
      <c r="DN46" s="275"/>
      <c r="DO46" s="276"/>
      <c r="DP46" s="277"/>
      <c r="DQ46" s="278"/>
      <c r="DR46" s="279"/>
      <c r="DS46" s="121"/>
      <c r="DT46" s="262" t="str">
        <f t="shared" si="22"/>
        <v/>
      </c>
      <c r="DU46" s="273"/>
      <c r="DV46" s="274"/>
      <c r="DW46" s="275"/>
      <c r="DX46" s="255" t="str">
        <f t="shared" si="7"/>
        <v/>
      </c>
      <c r="DY46" s="275"/>
      <c r="DZ46" s="276"/>
      <c r="EA46" s="277"/>
      <c r="EB46" s="278"/>
      <c r="EC46" s="279"/>
      <c r="ED46" s="121"/>
      <c r="EE46" s="262" t="str">
        <f t="shared" si="23"/>
        <v/>
      </c>
      <c r="EF46" s="273"/>
      <c r="EG46" s="274"/>
      <c r="EH46" s="275"/>
      <c r="EI46" s="255" t="str">
        <f t="shared" si="8"/>
        <v/>
      </c>
      <c r="EJ46" s="275"/>
      <c r="EK46" s="276"/>
      <c r="EL46" s="277"/>
      <c r="EM46" s="278"/>
      <c r="EN46" s="279"/>
      <c r="EO46" s="84"/>
    </row>
    <row r="47" spans="1:162" x14ac:dyDescent="0.3">
      <c r="A47" s="83"/>
      <c r="B47" s="193" t="str">
        <f>IF(OR($C$37&gt;=1,$N$37&gt;=1,$Y$37&gt;=1,$AJ$37&gt;=1,$AU$37&gt;=1,$BF$37&gt;=1,$BQ$37&gt;=1,$CB$37&gt;=1,$CM$37&gt;=1,$CX$37&gt;=1,$DI$37&gt;=1,$DT$37&gt;=1,$EE$37&gt;=1),"Child No.9","")</f>
        <v/>
      </c>
      <c r="C47" s="262" t="str">
        <f t="shared" si="9"/>
        <v/>
      </c>
      <c r="D47" s="273"/>
      <c r="E47" s="274"/>
      <c r="F47" s="275"/>
      <c r="G47" s="255" t="str">
        <f t="shared" si="10"/>
        <v/>
      </c>
      <c r="H47" s="275"/>
      <c r="I47" s="276"/>
      <c r="J47" s="277"/>
      <c r="K47" s="278"/>
      <c r="L47" s="279"/>
      <c r="M47" s="121"/>
      <c r="N47" s="262" t="str">
        <f t="shared" si="11"/>
        <v/>
      </c>
      <c r="O47" s="273"/>
      <c r="P47" s="274"/>
      <c r="Q47" s="275"/>
      <c r="R47" s="255" t="str">
        <f t="shared" si="24"/>
        <v/>
      </c>
      <c r="S47" s="275"/>
      <c r="T47" s="276"/>
      <c r="U47" s="277"/>
      <c r="V47" s="278"/>
      <c r="W47" s="279"/>
      <c r="X47" s="121"/>
      <c r="Y47" s="262" t="str">
        <f t="shared" si="12"/>
        <v/>
      </c>
      <c r="Z47" s="273"/>
      <c r="AA47" s="274"/>
      <c r="AB47" s="275"/>
      <c r="AC47" s="255" t="str">
        <f t="shared" si="13"/>
        <v/>
      </c>
      <c r="AD47" s="275"/>
      <c r="AE47" s="276"/>
      <c r="AF47" s="277"/>
      <c r="AG47" s="278"/>
      <c r="AH47" s="279"/>
      <c r="AI47" s="121"/>
      <c r="AJ47" s="262" t="str">
        <f t="shared" si="14"/>
        <v/>
      </c>
      <c r="AK47" s="273"/>
      <c r="AL47" s="274"/>
      <c r="AM47" s="275"/>
      <c r="AN47" s="255" t="str">
        <f t="shared" si="25"/>
        <v/>
      </c>
      <c r="AO47" s="275"/>
      <c r="AP47" s="276"/>
      <c r="AQ47" s="277"/>
      <c r="AR47" s="278"/>
      <c r="AS47" s="279"/>
      <c r="AT47" s="121"/>
      <c r="AU47" s="262" t="str">
        <f t="shared" si="15"/>
        <v/>
      </c>
      <c r="AV47" s="273"/>
      <c r="AW47" s="274"/>
      <c r="AX47" s="275"/>
      <c r="AY47" s="255" t="str">
        <f t="shared" si="0"/>
        <v/>
      </c>
      <c r="AZ47" s="275"/>
      <c r="BA47" s="276"/>
      <c r="BB47" s="277"/>
      <c r="BC47" s="278"/>
      <c r="BD47" s="279"/>
      <c r="BE47" s="121"/>
      <c r="BF47" s="262" t="str">
        <f t="shared" si="16"/>
        <v/>
      </c>
      <c r="BG47" s="273"/>
      <c r="BH47" s="274"/>
      <c r="BI47" s="275"/>
      <c r="BJ47" s="255" t="str">
        <f t="shared" si="1"/>
        <v/>
      </c>
      <c r="BK47" s="275"/>
      <c r="BL47" s="276"/>
      <c r="BM47" s="277"/>
      <c r="BN47" s="278"/>
      <c r="BO47" s="279"/>
      <c r="BP47" s="121"/>
      <c r="BQ47" s="262" t="str">
        <f t="shared" si="17"/>
        <v/>
      </c>
      <c r="BR47" s="273"/>
      <c r="BS47" s="274"/>
      <c r="BT47" s="275"/>
      <c r="BU47" s="255" t="str">
        <f t="shared" si="2"/>
        <v/>
      </c>
      <c r="BV47" s="275"/>
      <c r="BW47" s="276"/>
      <c r="BX47" s="277"/>
      <c r="BY47" s="278"/>
      <c r="BZ47" s="279"/>
      <c r="CA47" s="121"/>
      <c r="CB47" s="262" t="str">
        <f t="shared" si="18"/>
        <v/>
      </c>
      <c r="CC47" s="273"/>
      <c r="CD47" s="274"/>
      <c r="CE47" s="275"/>
      <c r="CF47" s="255" t="str">
        <f t="shared" si="3"/>
        <v/>
      </c>
      <c r="CG47" s="275"/>
      <c r="CH47" s="276"/>
      <c r="CI47" s="277"/>
      <c r="CJ47" s="278"/>
      <c r="CK47" s="279"/>
      <c r="CL47" s="121"/>
      <c r="CM47" s="262" t="str">
        <f t="shared" si="19"/>
        <v/>
      </c>
      <c r="CN47" s="273"/>
      <c r="CO47" s="274"/>
      <c r="CP47" s="275"/>
      <c r="CQ47" s="255" t="str">
        <f t="shared" si="4"/>
        <v/>
      </c>
      <c r="CR47" s="275"/>
      <c r="CS47" s="276"/>
      <c r="CT47" s="277"/>
      <c r="CU47" s="278"/>
      <c r="CV47" s="279"/>
      <c r="CW47" s="121"/>
      <c r="CX47" s="262" t="str">
        <f t="shared" si="20"/>
        <v/>
      </c>
      <c r="CY47" s="273"/>
      <c r="CZ47" s="274"/>
      <c r="DA47" s="275"/>
      <c r="DB47" s="255" t="str">
        <f t="shared" si="5"/>
        <v/>
      </c>
      <c r="DC47" s="275"/>
      <c r="DD47" s="276"/>
      <c r="DE47" s="277"/>
      <c r="DF47" s="278"/>
      <c r="DG47" s="279"/>
      <c r="DH47" s="121"/>
      <c r="DI47" s="262" t="str">
        <f t="shared" si="21"/>
        <v/>
      </c>
      <c r="DJ47" s="273"/>
      <c r="DK47" s="274"/>
      <c r="DL47" s="275"/>
      <c r="DM47" s="255" t="str">
        <f t="shared" si="6"/>
        <v/>
      </c>
      <c r="DN47" s="275"/>
      <c r="DO47" s="276"/>
      <c r="DP47" s="277"/>
      <c r="DQ47" s="278"/>
      <c r="DR47" s="279"/>
      <c r="DS47" s="121"/>
      <c r="DT47" s="262" t="str">
        <f t="shared" si="22"/>
        <v/>
      </c>
      <c r="DU47" s="273"/>
      <c r="DV47" s="274"/>
      <c r="DW47" s="275"/>
      <c r="DX47" s="255" t="str">
        <f t="shared" si="7"/>
        <v/>
      </c>
      <c r="DY47" s="275"/>
      <c r="DZ47" s="276"/>
      <c r="EA47" s="277"/>
      <c r="EB47" s="278"/>
      <c r="EC47" s="279"/>
      <c r="ED47" s="121"/>
      <c r="EE47" s="262" t="str">
        <f t="shared" si="23"/>
        <v/>
      </c>
      <c r="EF47" s="273"/>
      <c r="EG47" s="274"/>
      <c r="EH47" s="275"/>
      <c r="EI47" s="255" t="str">
        <f t="shared" si="8"/>
        <v/>
      </c>
      <c r="EJ47" s="275"/>
      <c r="EK47" s="276"/>
      <c r="EL47" s="277"/>
      <c r="EM47" s="278"/>
      <c r="EN47" s="279"/>
      <c r="EO47" s="84"/>
    </row>
    <row r="48" spans="1:162" x14ac:dyDescent="0.3">
      <c r="A48" s="83"/>
      <c r="B48" s="193" t="str">
        <f>IF(OR($C$37&gt;=1,$N$37&gt;=1,$Y$37&gt;=1,$AJ$37&gt;=1,$AU$37&gt;=1,$BF$37&gt;=1,$BQ$37&gt;=1,$CB$37&gt;=1,$CM$37&gt;=1,$CX$37&gt;=1,$DI$37&gt;=1,$DT$37&gt;=1,$EE$37&gt;=1),"Child No.10","")</f>
        <v/>
      </c>
      <c r="C48" s="262" t="str">
        <f t="shared" si="9"/>
        <v/>
      </c>
      <c r="D48" s="273"/>
      <c r="E48" s="274"/>
      <c r="F48" s="275"/>
      <c r="G48" s="255" t="str">
        <f t="shared" si="10"/>
        <v/>
      </c>
      <c r="H48" s="275"/>
      <c r="I48" s="276"/>
      <c r="J48" s="277"/>
      <c r="K48" s="278"/>
      <c r="L48" s="279"/>
      <c r="M48" s="121"/>
      <c r="N48" s="262" t="str">
        <f t="shared" si="11"/>
        <v/>
      </c>
      <c r="O48" s="273"/>
      <c r="P48" s="274"/>
      <c r="Q48" s="275"/>
      <c r="R48" s="255" t="str">
        <f t="shared" si="24"/>
        <v/>
      </c>
      <c r="S48" s="275"/>
      <c r="T48" s="276"/>
      <c r="U48" s="277"/>
      <c r="V48" s="278"/>
      <c r="W48" s="279"/>
      <c r="X48" s="121"/>
      <c r="Y48" s="262" t="str">
        <f t="shared" si="12"/>
        <v/>
      </c>
      <c r="Z48" s="273"/>
      <c r="AA48" s="274"/>
      <c r="AB48" s="275"/>
      <c r="AC48" s="255" t="str">
        <f t="shared" si="13"/>
        <v/>
      </c>
      <c r="AD48" s="275"/>
      <c r="AE48" s="276"/>
      <c r="AF48" s="277"/>
      <c r="AG48" s="278"/>
      <c r="AH48" s="279"/>
      <c r="AI48" s="121"/>
      <c r="AJ48" s="262" t="str">
        <f t="shared" si="14"/>
        <v/>
      </c>
      <c r="AK48" s="273"/>
      <c r="AL48" s="274"/>
      <c r="AM48" s="275"/>
      <c r="AN48" s="255" t="str">
        <f t="shared" si="25"/>
        <v/>
      </c>
      <c r="AO48" s="275"/>
      <c r="AP48" s="276"/>
      <c r="AQ48" s="277"/>
      <c r="AR48" s="278"/>
      <c r="AS48" s="279"/>
      <c r="AT48" s="121"/>
      <c r="AU48" s="262" t="str">
        <f t="shared" si="15"/>
        <v/>
      </c>
      <c r="AV48" s="273"/>
      <c r="AW48" s="274"/>
      <c r="AX48" s="275"/>
      <c r="AY48" s="255" t="str">
        <f t="shared" si="0"/>
        <v/>
      </c>
      <c r="AZ48" s="275"/>
      <c r="BA48" s="276"/>
      <c r="BB48" s="277"/>
      <c r="BC48" s="278"/>
      <c r="BD48" s="279"/>
      <c r="BE48" s="121"/>
      <c r="BF48" s="262" t="str">
        <f t="shared" si="16"/>
        <v/>
      </c>
      <c r="BG48" s="273"/>
      <c r="BH48" s="274"/>
      <c r="BI48" s="275"/>
      <c r="BJ48" s="255" t="str">
        <f t="shared" si="1"/>
        <v/>
      </c>
      <c r="BK48" s="275"/>
      <c r="BL48" s="276"/>
      <c r="BM48" s="277"/>
      <c r="BN48" s="278"/>
      <c r="BO48" s="279"/>
      <c r="BP48" s="121"/>
      <c r="BQ48" s="262" t="str">
        <f t="shared" si="17"/>
        <v/>
      </c>
      <c r="BR48" s="273"/>
      <c r="BS48" s="274"/>
      <c r="BT48" s="275"/>
      <c r="BU48" s="255" t="str">
        <f t="shared" si="2"/>
        <v/>
      </c>
      <c r="BV48" s="275"/>
      <c r="BW48" s="276"/>
      <c r="BX48" s="277"/>
      <c r="BY48" s="278"/>
      <c r="BZ48" s="279"/>
      <c r="CA48" s="121"/>
      <c r="CB48" s="262" t="str">
        <f t="shared" si="18"/>
        <v/>
      </c>
      <c r="CC48" s="273"/>
      <c r="CD48" s="274"/>
      <c r="CE48" s="275"/>
      <c r="CF48" s="255" t="str">
        <f t="shared" si="3"/>
        <v/>
      </c>
      <c r="CG48" s="275"/>
      <c r="CH48" s="276"/>
      <c r="CI48" s="277"/>
      <c r="CJ48" s="278"/>
      <c r="CK48" s="279"/>
      <c r="CL48" s="121"/>
      <c r="CM48" s="262" t="str">
        <f t="shared" si="19"/>
        <v/>
      </c>
      <c r="CN48" s="273"/>
      <c r="CO48" s="274"/>
      <c r="CP48" s="275"/>
      <c r="CQ48" s="255" t="str">
        <f t="shared" si="4"/>
        <v/>
      </c>
      <c r="CR48" s="275"/>
      <c r="CS48" s="276"/>
      <c r="CT48" s="277"/>
      <c r="CU48" s="278"/>
      <c r="CV48" s="279"/>
      <c r="CW48" s="121"/>
      <c r="CX48" s="262" t="str">
        <f t="shared" si="20"/>
        <v/>
      </c>
      <c r="CY48" s="273"/>
      <c r="CZ48" s="274"/>
      <c r="DA48" s="275"/>
      <c r="DB48" s="255" t="str">
        <f t="shared" si="5"/>
        <v/>
      </c>
      <c r="DC48" s="275"/>
      <c r="DD48" s="276"/>
      <c r="DE48" s="277"/>
      <c r="DF48" s="278"/>
      <c r="DG48" s="279"/>
      <c r="DH48" s="121"/>
      <c r="DI48" s="262" t="str">
        <f t="shared" si="21"/>
        <v/>
      </c>
      <c r="DJ48" s="273"/>
      <c r="DK48" s="274"/>
      <c r="DL48" s="275"/>
      <c r="DM48" s="255" t="str">
        <f t="shared" si="6"/>
        <v/>
      </c>
      <c r="DN48" s="275"/>
      <c r="DO48" s="276"/>
      <c r="DP48" s="277"/>
      <c r="DQ48" s="278"/>
      <c r="DR48" s="279"/>
      <c r="DS48" s="121"/>
      <c r="DT48" s="262" t="str">
        <f t="shared" si="22"/>
        <v/>
      </c>
      <c r="DU48" s="273"/>
      <c r="DV48" s="274"/>
      <c r="DW48" s="275"/>
      <c r="DX48" s="255" t="str">
        <f t="shared" si="7"/>
        <v/>
      </c>
      <c r="DY48" s="275"/>
      <c r="DZ48" s="276"/>
      <c r="EA48" s="277"/>
      <c r="EB48" s="278"/>
      <c r="EC48" s="279"/>
      <c r="ED48" s="121"/>
      <c r="EE48" s="262" t="str">
        <f t="shared" si="23"/>
        <v/>
      </c>
      <c r="EF48" s="273"/>
      <c r="EG48" s="274"/>
      <c r="EH48" s="275"/>
      <c r="EI48" s="255" t="str">
        <f t="shared" si="8"/>
        <v/>
      </c>
      <c r="EJ48" s="275"/>
      <c r="EK48" s="276"/>
      <c r="EL48" s="277"/>
      <c r="EM48" s="278"/>
      <c r="EN48" s="279"/>
      <c r="EO48" s="84"/>
    </row>
    <row r="49" spans="1:163" x14ac:dyDescent="0.3">
      <c r="A49" s="83"/>
      <c r="B49" s="193" t="str">
        <f>IF(OR($C$37&gt;=1,$N$37&gt;=1,$Y$37&gt;=1,$AJ$37&gt;=1,$AU$37&gt;=1,$BF$37&gt;=1,$BQ$37&gt;=1,$CB$37&gt;=1,$CM$37&gt;=1,$CX$37&gt;=1,$DI$37&gt;=1,$DT$37&gt;=1,$EE$37&gt;=1),"Totals","")</f>
        <v/>
      </c>
      <c r="C49" s="263"/>
      <c r="D49" s="264"/>
      <c r="E49" s="265">
        <f>SUMIFS(G$39:G$48,E$39:E$48,"Yes",D$39:D$48,"Not Applicable") + C$33</f>
        <v>0</v>
      </c>
      <c r="F49" s="266">
        <f>SUM(F39:F48)</f>
        <v>0</v>
      </c>
      <c r="G49" s="266">
        <f>SUM(G39:G48)</f>
        <v>0</v>
      </c>
      <c r="H49" s="266">
        <f>SUM(H39:H48)</f>
        <v>0</v>
      </c>
      <c r="I49" s="267">
        <f>SUMIF(I$39:I$48,"Yes",G$39:G$48)</f>
        <v>0</v>
      </c>
      <c r="J49" s="268">
        <f>SUMIF(D$39:D$48,"Aboriginal and/or Torres Strait Islander",G$39:G$48) + C$29</f>
        <v>0</v>
      </c>
      <c r="K49" s="269">
        <f>SUMIF(D$39:D$48,"Refugee or Asylum Seeker",G$39:G$48) + C$31</f>
        <v>0</v>
      </c>
      <c r="L49" s="270"/>
      <c r="M49" s="124"/>
      <c r="N49" s="263"/>
      <c r="O49" s="264"/>
      <c r="P49" s="265">
        <f>SUMIFS(R$39:R$48,P$39:P$48,"Yes",O$39:O$48,"Not Applicable") + N$33</f>
        <v>0</v>
      </c>
      <c r="Q49" s="266">
        <f>SUM(Q39:Q48)</f>
        <v>0</v>
      </c>
      <c r="R49" s="266">
        <f>SUM(R39:R48)</f>
        <v>0</v>
      </c>
      <c r="S49" s="266">
        <f>SUM(S39:S48)</f>
        <v>0</v>
      </c>
      <c r="T49" s="267">
        <f>SUMIF(T$39:T$48,"Yes",R$39:R$48)</f>
        <v>0</v>
      </c>
      <c r="U49" s="268">
        <f>SUMIF(O$39:O$48,"Aboriginal and/or Torres Strait Islander",R$39:R$48) + N$29</f>
        <v>0</v>
      </c>
      <c r="V49" s="269">
        <f>SUMIF(O$39:O$48,"Refugee or Asylum Seeker",R$39:R$48) + N$31</f>
        <v>0</v>
      </c>
      <c r="W49" s="270"/>
      <c r="X49" s="121"/>
      <c r="Y49" s="263"/>
      <c r="Z49" s="264"/>
      <c r="AA49" s="265">
        <f>SUMIFS(AC$39:AC$48,AA$39:AA$48,"Yes",Z$39:Z$48,"Not Applicable") + Y$33</f>
        <v>0</v>
      </c>
      <c r="AB49" s="266">
        <f>SUM(AB39:AB48)</f>
        <v>0</v>
      </c>
      <c r="AC49" s="266">
        <f>SUM(AC39:AC48)</f>
        <v>0</v>
      </c>
      <c r="AD49" s="266">
        <f>SUM(AD39:AD48)</f>
        <v>0</v>
      </c>
      <c r="AE49" s="267">
        <f>SUMIF(AE$39:AE$48,"Yes",AC$39:AC$48)</f>
        <v>0</v>
      </c>
      <c r="AF49" s="268">
        <f>SUMIF(Z$39:Z$48,"Aboriginal and/or Torres Strait Islander",AC$39:AC$48) + Y$29</f>
        <v>0</v>
      </c>
      <c r="AG49" s="269">
        <f>SUMIF(Z$39:Z$48,"Refugee or Asylum Seeker",AC$39:AC$48) + Y$31</f>
        <v>0</v>
      </c>
      <c r="AH49" s="270"/>
      <c r="AI49" s="124"/>
      <c r="AJ49" s="263"/>
      <c r="AK49" s="264"/>
      <c r="AL49" s="265">
        <f>SUMIFS(AN$39:AN$48,AL$39:AL$48,"Yes",AK$39:AK$48,"Not Applicable") + AJ$33</f>
        <v>0</v>
      </c>
      <c r="AM49" s="266">
        <f>SUM(AM39:AM48)</f>
        <v>0</v>
      </c>
      <c r="AN49" s="266">
        <f>SUM(AN39:AN48)</f>
        <v>0</v>
      </c>
      <c r="AO49" s="266">
        <f>SUM(AO39:AO48)</f>
        <v>0</v>
      </c>
      <c r="AP49" s="267">
        <f>SUMIF(AP$39:AP$48,"Yes",AN$39:AN$48)</f>
        <v>0</v>
      </c>
      <c r="AQ49" s="268">
        <f>SUMIF(AK$39:AK$48,"Aboriginal and/or Torres Strait Islander",AN$39:AN$48) + AJ$29</f>
        <v>0</v>
      </c>
      <c r="AR49" s="269">
        <f>SUMIF(AK$39:AK$48,"Refugee or Asylum Seeker",AN$39:AN$48) + AJ$31</f>
        <v>0</v>
      </c>
      <c r="AS49" s="270"/>
      <c r="AT49" s="124"/>
      <c r="AU49" s="263"/>
      <c r="AV49" s="264"/>
      <c r="AW49" s="265">
        <f>SUMIFS(AY$39:AY$48,AW$39:AW$48,"Yes",AV$39:AV$48,"Not Applicable") + AU$33</f>
        <v>0</v>
      </c>
      <c r="AX49" s="266">
        <f>SUM(AX39:AX48)</f>
        <v>0</v>
      </c>
      <c r="AY49" s="266">
        <f>SUM(AY39:AY48)</f>
        <v>0</v>
      </c>
      <c r="AZ49" s="266">
        <f>SUM(AZ39:AZ48)</f>
        <v>0</v>
      </c>
      <c r="BA49" s="267">
        <f>SUMIF(BA$39:BA$48,"Yes",AY$39:AY$48)</f>
        <v>0</v>
      </c>
      <c r="BB49" s="268">
        <f>SUMIF(AV$39:AV$48,"Aboriginal and/or Torres Strait Islander",AY$39:AY$48) + AU$29</f>
        <v>0</v>
      </c>
      <c r="BC49" s="269">
        <f>SUMIF(AV$39:AV$48,"Refugee or Asylum Seeker",AY$39:AY$48) + AU$31</f>
        <v>0</v>
      </c>
      <c r="BD49" s="270"/>
      <c r="BE49" s="124"/>
      <c r="BF49" s="263"/>
      <c r="BG49" s="264"/>
      <c r="BH49" s="265">
        <f>SUMIFS(BJ$39:BJ$48,BH$39:BH$48,"Yes",BG$39:BG$48,"Not Applicable") + BF$33</f>
        <v>0</v>
      </c>
      <c r="BI49" s="266">
        <f>SUM(BI39:BI48)</f>
        <v>0</v>
      </c>
      <c r="BJ49" s="266">
        <f>SUM(BJ39:BJ48)</f>
        <v>0</v>
      </c>
      <c r="BK49" s="266">
        <f>SUM(BK39:BK48)</f>
        <v>0</v>
      </c>
      <c r="BL49" s="267">
        <f>SUMIF(BL$39:BL$48,"Yes",BJ$39:BJ$48)</f>
        <v>0</v>
      </c>
      <c r="BM49" s="268">
        <f>SUMIF(BG$39:BG$48,"Aboriginal and/or Torres Strait Islander",BJ$39:BJ$48) + BF$29</f>
        <v>0</v>
      </c>
      <c r="BN49" s="269">
        <f>SUMIF(BG$39:BG$48,"Refugee or Asylum Seeker",BJ$39:BJ$48) + BF$31</f>
        <v>0</v>
      </c>
      <c r="BO49" s="270"/>
      <c r="BP49" s="124"/>
      <c r="BQ49" s="263"/>
      <c r="BR49" s="264"/>
      <c r="BS49" s="265">
        <f>SUMIFS(BU$39:BU$48,BS$39:BS$48,"Yes",BR$39:BR$48,"Not Applicable") + BQ$33</f>
        <v>0</v>
      </c>
      <c r="BT49" s="266">
        <f>SUM(BT39:BT48)</f>
        <v>0</v>
      </c>
      <c r="BU49" s="266">
        <f>SUM(BU39:BU48)</f>
        <v>0</v>
      </c>
      <c r="BV49" s="266">
        <f>SUM(BV39:BV48)</f>
        <v>0</v>
      </c>
      <c r="BW49" s="267">
        <f>SUMIF(BW$39:BW$48,"Yes",BU$39:BU$48)</f>
        <v>0</v>
      </c>
      <c r="BX49" s="268">
        <f>SUMIF(BR$39:BR$48,"Aboriginal and/or Torres Strait Islander",BU$39:BU$48) + BQ$29</f>
        <v>0</v>
      </c>
      <c r="BY49" s="269">
        <f>SUMIF(BR$39:BR$48,"Refugee or Asylum Seeker",BU$39:BU$48) + BQ$31</f>
        <v>0</v>
      </c>
      <c r="BZ49" s="270"/>
      <c r="CA49" s="124"/>
      <c r="CB49" s="263"/>
      <c r="CC49" s="264"/>
      <c r="CD49" s="265">
        <f>SUMIFS(CF$39:CF$48,CD$39:CD$48,"Yes",CC$39:CC$48,"Not Applicable") + CB$33</f>
        <v>0</v>
      </c>
      <c r="CE49" s="266">
        <f>SUM(CE39:CE48)</f>
        <v>0</v>
      </c>
      <c r="CF49" s="266">
        <f>SUM(CF39:CF48)</f>
        <v>0</v>
      </c>
      <c r="CG49" s="266">
        <f>SUM(CG39:CG48)</f>
        <v>0</v>
      </c>
      <c r="CH49" s="267">
        <f>SUMIF(CH$39:CH$48,"Yes",CF$39:CF$48)</f>
        <v>0</v>
      </c>
      <c r="CI49" s="268">
        <f>SUMIF(CC$39:CC$48,"Aboriginal and/or Torres Strait Islander",CF$39:CF$48) + CB$29</f>
        <v>0</v>
      </c>
      <c r="CJ49" s="269">
        <f>SUMIF(CC$39:CC$48,"Refugee or Asylum Seeker",CF$39:CF$48) + CB$31</f>
        <v>0</v>
      </c>
      <c r="CK49" s="270"/>
      <c r="CL49" s="124"/>
      <c r="CM49" s="263"/>
      <c r="CN49" s="264"/>
      <c r="CO49" s="265">
        <f>SUMIFS(CQ$39:CQ$48,CO$39:CO$48,"Yes",CN$39:CN$48,"Not Applicable") + CM$33</f>
        <v>0</v>
      </c>
      <c r="CP49" s="266">
        <f>SUM(CP39:CP48)</f>
        <v>0</v>
      </c>
      <c r="CQ49" s="266">
        <f>SUM(CQ39:CQ48)</f>
        <v>0</v>
      </c>
      <c r="CR49" s="266">
        <f>SUM(CR39:CR48)</f>
        <v>0</v>
      </c>
      <c r="CS49" s="267">
        <f>SUMIF(CS$39:CS$48,"Yes",CQ$39:CQ$48)</f>
        <v>0</v>
      </c>
      <c r="CT49" s="268">
        <f>SUMIF(CN$39:CN$48,"Aboriginal and/or Torres Strait Islander",CQ$39:CQ$48) + CM$29</f>
        <v>0</v>
      </c>
      <c r="CU49" s="269">
        <f>SUMIF(CN$39:CN$48,"Refugee or Asylum Seeker",CQ$39:CQ$48) + CM$31</f>
        <v>0</v>
      </c>
      <c r="CV49" s="270"/>
      <c r="CW49" s="124"/>
      <c r="CX49" s="263"/>
      <c r="CY49" s="264"/>
      <c r="CZ49" s="265">
        <f>SUMIFS(DB$39:DB$48,CZ$39:CZ$48,"Yes",CY$39:CY$48,"Not Applicable") + CX$33</f>
        <v>0</v>
      </c>
      <c r="DA49" s="266">
        <f>SUM(DA39:DA48)</f>
        <v>0</v>
      </c>
      <c r="DB49" s="266">
        <f>SUM(DB39:DB48)</f>
        <v>0</v>
      </c>
      <c r="DC49" s="266">
        <f>SUM(DC39:DC48)</f>
        <v>0</v>
      </c>
      <c r="DD49" s="267">
        <f>SUMIF(DD$39:DD$48,"Yes",DB$39:DB$48)</f>
        <v>0</v>
      </c>
      <c r="DE49" s="268">
        <f>SUMIF(CY$39:CY$48,"Aboriginal and/or Torres Strait Islander",DB$39:DB$48) + CX$29</f>
        <v>0</v>
      </c>
      <c r="DF49" s="269">
        <f>SUMIF(CY$39:CY$48,"Refugee or Asylum Seeker",DB$39:DB$48) + CX$31</f>
        <v>0</v>
      </c>
      <c r="DG49" s="270"/>
      <c r="DH49" s="124"/>
      <c r="DI49" s="263"/>
      <c r="DJ49" s="264"/>
      <c r="DK49" s="265">
        <f>SUMIFS(DM$39:DM$48,DK$39:DK$48,"Yes",DJ$39:DJ$48,"Not Applicable") + DI$33</f>
        <v>0</v>
      </c>
      <c r="DL49" s="266">
        <f>SUM(DL39:DL48)</f>
        <v>0</v>
      </c>
      <c r="DM49" s="266">
        <f>SUM(DM39:DM48)</f>
        <v>0</v>
      </c>
      <c r="DN49" s="266">
        <f>SUM(DN39:DN48)</f>
        <v>0</v>
      </c>
      <c r="DO49" s="267">
        <f>SUMIF(DO$39:DO$48,"Yes",DM$39:DM$48)</f>
        <v>0</v>
      </c>
      <c r="DP49" s="268">
        <f>SUMIF(DJ$39:DJ$48,"Aboriginal and/or Torres Strait Islander",DM$39:DM$48) + DI$29</f>
        <v>0</v>
      </c>
      <c r="DQ49" s="269">
        <f>SUMIF(DJ$39:DJ$48,"Refugee or Asylum Seeker",DM$39:DM$48) + DI$31</f>
        <v>0</v>
      </c>
      <c r="DR49" s="270"/>
      <c r="DS49" s="124"/>
      <c r="DT49" s="263"/>
      <c r="DU49" s="264"/>
      <c r="DV49" s="265">
        <f>SUMIFS(DX$39:DX$48,DV$39:DV$48,"Yes",DU$39:DU$48,"Not Applicable") + DT$33</f>
        <v>0</v>
      </c>
      <c r="DW49" s="266">
        <f>SUM(DW39:DW48)</f>
        <v>0</v>
      </c>
      <c r="DX49" s="266">
        <f>SUM(DX39:DX48)</f>
        <v>0</v>
      </c>
      <c r="DY49" s="266">
        <f>SUM(DY39:DY48)</f>
        <v>0</v>
      </c>
      <c r="DZ49" s="267">
        <f>SUMIF(DZ$39:DZ$48,"Yes",DX$39:DX$48)</f>
        <v>0</v>
      </c>
      <c r="EA49" s="268">
        <f>SUMIF(DU$39:DU$48,"Aboriginal and/or Torres Strait Islander",DX$39:DX$48) + DT$29</f>
        <v>0</v>
      </c>
      <c r="EB49" s="269">
        <f>SUMIF(DU$39:DU$48,"Refugee or Asylum Seeker",DX$39:DX$48) + DT$31</f>
        <v>0</v>
      </c>
      <c r="EC49" s="270"/>
      <c r="ED49" s="124"/>
      <c r="EE49" s="263"/>
      <c r="EF49" s="264"/>
      <c r="EG49" s="265">
        <f>SUMIFS(EI$39:EI$48,EG$39:EG$48,"Yes",EF$39:EF$48,"Not Applicable") + EE$33</f>
        <v>0</v>
      </c>
      <c r="EH49" s="266">
        <f>SUM(EH39:EH48)</f>
        <v>0</v>
      </c>
      <c r="EI49" s="266">
        <f>SUM(EI39:EI48)</f>
        <v>0</v>
      </c>
      <c r="EJ49" s="266">
        <f>SUM(EJ39:EJ48)</f>
        <v>0</v>
      </c>
      <c r="EK49" s="267">
        <f>SUMIF(EK$39:EK$48,"Yes",EI$39:EI$48)</f>
        <v>0</v>
      </c>
      <c r="EL49" s="268">
        <f>SUMIF(EF$39:EF$48,"Aboriginal and/or Torres Strait Islander",EI$39:EI$48) + EE$29</f>
        <v>0</v>
      </c>
      <c r="EM49" s="269">
        <f>SUMIF(EF$39:EF$48,"Refugee or Asylum Seeker",EI$39:EI$48) + EE$31</f>
        <v>0</v>
      </c>
      <c r="EN49" s="270"/>
      <c r="EO49" s="84"/>
    </row>
    <row r="50" spans="1:163" ht="14.1" customHeight="1" x14ac:dyDescent="0.3">
      <c r="A50" s="83"/>
      <c r="B50" s="103"/>
      <c r="C50" s="321" t="s">
        <v>61</v>
      </c>
      <c r="D50" s="322"/>
      <c r="E50" s="322"/>
      <c r="F50" s="236">
        <f>C24*C27+F49</f>
        <v>0</v>
      </c>
      <c r="G50" s="236">
        <f>C27+G49</f>
        <v>0</v>
      </c>
      <c r="H50" s="236">
        <f>C$28+H49</f>
        <v>0</v>
      </c>
      <c r="I50" s="256"/>
      <c r="J50" s="259"/>
      <c r="K50" s="259"/>
      <c r="L50" s="260"/>
      <c r="M50" s="67"/>
      <c r="N50" s="321" t="s">
        <v>61</v>
      </c>
      <c r="O50" s="322"/>
      <c r="P50" s="322"/>
      <c r="Q50" s="236">
        <f>N24*N27+Q49</f>
        <v>0</v>
      </c>
      <c r="R50" s="237">
        <f>N27+R49</f>
        <v>0</v>
      </c>
      <c r="S50" s="256">
        <f>N$28+S49</f>
        <v>0</v>
      </c>
      <c r="T50" s="256"/>
      <c r="U50" s="259"/>
      <c r="V50" s="259"/>
      <c r="W50" s="260"/>
      <c r="X50" s="121"/>
      <c r="Y50" s="321" t="s">
        <v>61</v>
      </c>
      <c r="Z50" s="322"/>
      <c r="AA50" s="322"/>
      <c r="AB50" s="236">
        <f>Y24*Y27+AB49</f>
        <v>0</v>
      </c>
      <c r="AC50" s="237">
        <f>Y27+AC49</f>
        <v>0</v>
      </c>
      <c r="AD50" s="256">
        <f>Y$28+AD49</f>
        <v>0</v>
      </c>
      <c r="AE50" s="256"/>
      <c r="AF50" s="259"/>
      <c r="AG50" s="259"/>
      <c r="AH50" s="260"/>
      <c r="AI50" s="67"/>
      <c r="AJ50" s="321" t="s">
        <v>61</v>
      </c>
      <c r="AK50" s="322"/>
      <c r="AL50" s="322"/>
      <c r="AM50" s="236">
        <f>AJ24*AJ27+AM49</f>
        <v>0</v>
      </c>
      <c r="AN50" s="237">
        <f>AJ27+AN49</f>
        <v>0</v>
      </c>
      <c r="AO50" s="256">
        <f>AJ$28+AO49</f>
        <v>0</v>
      </c>
      <c r="AP50" s="256"/>
      <c r="AQ50" s="259"/>
      <c r="AR50" s="259"/>
      <c r="AS50" s="260"/>
      <c r="AT50" s="67"/>
      <c r="AU50" s="321" t="s">
        <v>61</v>
      </c>
      <c r="AV50" s="322"/>
      <c r="AW50" s="322"/>
      <c r="AX50" s="236">
        <f>AU24*AU27+AX49</f>
        <v>0</v>
      </c>
      <c r="AY50" s="237">
        <f>AU27+AY49</f>
        <v>0</v>
      </c>
      <c r="AZ50" s="256">
        <f>AU$28+AZ49</f>
        <v>0</v>
      </c>
      <c r="BA50" s="256"/>
      <c r="BB50" s="259"/>
      <c r="BC50" s="259"/>
      <c r="BD50" s="260"/>
      <c r="BE50" s="67"/>
      <c r="BF50" s="321" t="s">
        <v>61</v>
      </c>
      <c r="BG50" s="322"/>
      <c r="BH50" s="322"/>
      <c r="BI50" s="236">
        <f>BF24*BF27+BI49</f>
        <v>0</v>
      </c>
      <c r="BJ50" s="237">
        <f>BF27+BJ49</f>
        <v>0</v>
      </c>
      <c r="BK50" s="256">
        <f>BF$28+BK49</f>
        <v>0</v>
      </c>
      <c r="BL50" s="256"/>
      <c r="BM50" s="259"/>
      <c r="BN50" s="259"/>
      <c r="BO50" s="260"/>
      <c r="BP50" s="67"/>
      <c r="BQ50" s="321" t="s">
        <v>61</v>
      </c>
      <c r="BR50" s="322"/>
      <c r="BS50" s="322"/>
      <c r="BT50" s="236">
        <f>BQ24*BQ27+BT49</f>
        <v>0</v>
      </c>
      <c r="BU50" s="237">
        <f>BQ27+BU49</f>
        <v>0</v>
      </c>
      <c r="BV50" s="256">
        <f>BQ$28+BV49</f>
        <v>0</v>
      </c>
      <c r="BW50" s="256"/>
      <c r="BX50" s="259"/>
      <c r="BY50" s="259"/>
      <c r="BZ50" s="260"/>
      <c r="CA50" s="67"/>
      <c r="CB50" s="321" t="s">
        <v>61</v>
      </c>
      <c r="CC50" s="322"/>
      <c r="CD50" s="322"/>
      <c r="CE50" s="236">
        <f>CB24*CB27+CE49</f>
        <v>0</v>
      </c>
      <c r="CF50" s="237">
        <f>CB27+CF49</f>
        <v>0</v>
      </c>
      <c r="CG50" s="256">
        <f>CB$28+CG49</f>
        <v>0</v>
      </c>
      <c r="CH50" s="256"/>
      <c r="CI50" s="259"/>
      <c r="CJ50" s="259"/>
      <c r="CK50" s="260"/>
      <c r="CL50" s="67"/>
      <c r="CM50" s="321" t="s">
        <v>61</v>
      </c>
      <c r="CN50" s="322"/>
      <c r="CO50" s="322"/>
      <c r="CP50" s="236">
        <f>CM24*CM27+CP49</f>
        <v>0</v>
      </c>
      <c r="CQ50" s="237">
        <f>CM27+CQ49</f>
        <v>0</v>
      </c>
      <c r="CR50" s="256">
        <f>CM$28+CR49</f>
        <v>0</v>
      </c>
      <c r="CS50" s="256"/>
      <c r="CT50" s="259"/>
      <c r="CU50" s="259"/>
      <c r="CV50" s="260"/>
      <c r="CW50" s="67"/>
      <c r="CX50" s="321" t="s">
        <v>61</v>
      </c>
      <c r="CY50" s="322"/>
      <c r="CZ50" s="322"/>
      <c r="DA50" s="236">
        <f>CX24*CX27+DA49</f>
        <v>0</v>
      </c>
      <c r="DB50" s="237">
        <f>CX27+DB49</f>
        <v>0</v>
      </c>
      <c r="DC50" s="256">
        <f>CX$28+DC49</f>
        <v>0</v>
      </c>
      <c r="DD50" s="256"/>
      <c r="DE50" s="259"/>
      <c r="DF50" s="259"/>
      <c r="DG50" s="260"/>
      <c r="DH50" s="67"/>
      <c r="DI50" s="321" t="s">
        <v>61</v>
      </c>
      <c r="DJ50" s="322"/>
      <c r="DK50" s="322"/>
      <c r="DL50" s="236">
        <f>DI24*DI27+DL49</f>
        <v>0</v>
      </c>
      <c r="DM50" s="237">
        <f>DI27+DM49</f>
        <v>0</v>
      </c>
      <c r="DN50" s="256">
        <f>DI$28+DN49</f>
        <v>0</v>
      </c>
      <c r="DO50" s="256"/>
      <c r="DP50" s="259"/>
      <c r="DQ50" s="259"/>
      <c r="DR50" s="260"/>
      <c r="DS50" s="67"/>
      <c r="DT50" s="321" t="s">
        <v>61</v>
      </c>
      <c r="DU50" s="322"/>
      <c r="DV50" s="322"/>
      <c r="DW50" s="236">
        <f>DT24*DT27+DW49</f>
        <v>0</v>
      </c>
      <c r="DX50" s="237">
        <f>DT27+DX49</f>
        <v>0</v>
      </c>
      <c r="DY50" s="256">
        <f>DT$28+DY49</f>
        <v>0</v>
      </c>
      <c r="DZ50" s="256"/>
      <c r="EA50" s="259"/>
      <c r="EB50" s="259"/>
      <c r="EC50" s="260"/>
      <c r="ED50" s="67"/>
      <c r="EE50" s="321" t="s">
        <v>61</v>
      </c>
      <c r="EF50" s="322"/>
      <c r="EG50" s="322"/>
      <c r="EH50" s="236">
        <f>EE24*EE27+EH49</f>
        <v>0</v>
      </c>
      <c r="EI50" s="237">
        <f>EE27+EI49</f>
        <v>0</v>
      </c>
      <c r="EJ50" s="256">
        <f>EE$28+EJ49</f>
        <v>0</v>
      </c>
      <c r="EK50" s="256"/>
      <c r="EL50" s="259"/>
      <c r="EM50" s="259"/>
      <c r="EN50" s="260"/>
      <c r="EO50" s="84"/>
    </row>
    <row r="51" spans="1:163" ht="17.25" thickBot="1" x14ac:dyDescent="0.35">
      <c r="A51" s="85"/>
      <c r="B51" s="86"/>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c r="CP51" s="86"/>
      <c r="CQ51" s="86"/>
      <c r="CR51" s="86"/>
      <c r="CS51" s="86"/>
      <c r="CT51" s="86"/>
      <c r="CU51" s="86"/>
      <c r="CV51" s="86"/>
      <c r="CW51" s="86"/>
      <c r="CX51" s="86"/>
      <c r="CY51" s="86"/>
      <c r="CZ51" s="86"/>
      <c r="DA51" s="86"/>
      <c r="DB51" s="86"/>
      <c r="DC51" s="86"/>
      <c r="DD51" s="86"/>
      <c r="DE51" s="86"/>
      <c r="DF51" s="86"/>
      <c r="DG51" s="86"/>
      <c r="DH51" s="86"/>
      <c r="DI51" s="86"/>
      <c r="DJ51" s="86"/>
      <c r="DK51" s="86"/>
      <c r="DL51" s="86"/>
      <c r="DM51" s="86"/>
      <c r="DN51" s="86"/>
      <c r="DO51" s="86"/>
      <c r="DP51" s="86"/>
      <c r="DQ51" s="86"/>
      <c r="DR51" s="86"/>
      <c r="DS51" s="86"/>
      <c r="DT51" s="86"/>
      <c r="DU51" s="86"/>
      <c r="DV51" s="86"/>
      <c r="DW51" s="86"/>
      <c r="DX51" s="86"/>
      <c r="DY51" s="86"/>
      <c r="DZ51" s="86"/>
      <c r="EA51" s="86"/>
      <c r="EB51" s="86"/>
      <c r="EC51" s="86"/>
      <c r="ED51" s="86"/>
      <c r="EE51" s="86"/>
      <c r="EF51" s="86"/>
      <c r="EG51" s="86"/>
      <c r="EH51" s="86"/>
      <c r="EI51" s="86"/>
      <c r="EJ51" s="86"/>
      <c r="EK51" s="86"/>
      <c r="EL51" s="86"/>
      <c r="EM51" s="86"/>
      <c r="EN51" s="86"/>
      <c r="EO51" s="87"/>
    </row>
    <row r="52" spans="1:163" x14ac:dyDescent="0.3">
      <c r="G52" s="250"/>
      <c r="H52" s="250"/>
      <c r="I52" s="250"/>
      <c r="J52" s="250"/>
      <c r="K52" s="250"/>
      <c r="R52" s="250"/>
      <c r="S52" s="250"/>
      <c r="T52" s="250"/>
      <c r="U52" s="250"/>
      <c r="V52" s="250"/>
      <c r="Y52" s="250"/>
      <c r="Z52" s="250"/>
      <c r="AA52" s="250"/>
      <c r="AB52" s="250"/>
      <c r="AC52" s="250"/>
      <c r="AD52" s="250"/>
      <c r="AE52" s="250"/>
      <c r="AF52" s="250"/>
      <c r="AG52" s="250"/>
      <c r="AH52" s="250"/>
      <c r="AI52" s="250"/>
      <c r="AJ52" s="250"/>
      <c r="AK52" s="250"/>
      <c r="AL52" s="250"/>
      <c r="AM52" s="250"/>
      <c r="AN52" s="250"/>
      <c r="AO52" s="250"/>
      <c r="AP52" s="250"/>
      <c r="AQ52" s="250"/>
      <c r="AR52" s="250"/>
      <c r="AS52" s="250"/>
      <c r="AT52" s="250"/>
      <c r="AU52" s="250"/>
      <c r="AV52" s="250"/>
      <c r="AW52" s="250"/>
      <c r="AX52" s="250"/>
      <c r="AY52" s="250"/>
      <c r="AZ52" s="250"/>
      <c r="BA52" s="250"/>
      <c r="BB52" s="250"/>
      <c r="BC52" s="250"/>
      <c r="BD52" s="250"/>
      <c r="BE52" s="250"/>
      <c r="BF52" s="250"/>
      <c r="BG52" s="250"/>
      <c r="BH52" s="250"/>
      <c r="BI52" s="250"/>
      <c r="BJ52" s="250"/>
      <c r="BK52" s="250"/>
      <c r="BL52" s="250"/>
      <c r="BM52" s="250"/>
      <c r="BN52" s="250"/>
      <c r="BO52" s="250"/>
      <c r="BP52" s="250"/>
      <c r="BQ52" s="250"/>
      <c r="BR52" s="250"/>
      <c r="BS52" s="250"/>
      <c r="BT52" s="250"/>
      <c r="BU52" s="250"/>
      <c r="BV52" s="250"/>
      <c r="BW52" s="250"/>
      <c r="BX52" s="250"/>
      <c r="BY52" s="250"/>
      <c r="BZ52" s="250"/>
      <c r="CA52" s="250"/>
      <c r="CB52" s="250"/>
      <c r="CC52" s="250"/>
      <c r="CD52" s="250"/>
      <c r="CE52" s="250"/>
      <c r="CF52" s="250"/>
      <c r="CG52" s="250"/>
      <c r="CH52" s="250"/>
      <c r="CI52" s="250"/>
      <c r="CJ52" s="250"/>
      <c r="CK52" s="250"/>
      <c r="CL52" s="250"/>
      <c r="CM52" s="250"/>
      <c r="CN52" s="250"/>
      <c r="CO52" s="250"/>
      <c r="CP52" s="250"/>
      <c r="CQ52" s="250"/>
      <c r="CR52" s="250"/>
      <c r="CS52" s="250"/>
      <c r="CT52" s="250"/>
      <c r="CU52" s="250"/>
      <c r="CV52" s="250"/>
      <c r="CW52" s="250"/>
      <c r="CX52" s="250"/>
      <c r="CY52" s="250"/>
      <c r="CZ52" s="250"/>
      <c r="DA52" s="250"/>
      <c r="DB52" s="250"/>
      <c r="DC52" s="250"/>
      <c r="DD52" s="250"/>
      <c r="DE52" s="250"/>
      <c r="DF52" s="250"/>
      <c r="DG52" s="250"/>
      <c r="DH52" s="250"/>
      <c r="DI52" s="250"/>
      <c r="DJ52" s="250"/>
      <c r="DK52" s="250"/>
      <c r="DL52" s="250"/>
      <c r="DM52" s="250"/>
      <c r="DN52" s="250"/>
      <c r="DO52" s="250"/>
      <c r="DP52" s="250"/>
      <c r="DQ52" s="250"/>
      <c r="DR52" s="250"/>
      <c r="DS52" s="250"/>
      <c r="DT52" s="250"/>
      <c r="DU52" s="250"/>
      <c r="DV52" s="250"/>
      <c r="DW52" s="250"/>
      <c r="DX52" s="250"/>
      <c r="DY52" s="250"/>
      <c r="DZ52" s="250"/>
      <c r="EA52" s="250"/>
      <c r="EB52" s="250"/>
      <c r="EC52" s="250"/>
      <c r="ED52" s="250"/>
      <c r="EE52" s="250"/>
      <c r="EF52" s="250"/>
      <c r="EG52" s="250"/>
      <c r="EH52" s="250"/>
      <c r="EI52" s="250"/>
      <c r="EJ52" s="250"/>
      <c r="EK52" s="250"/>
      <c r="EL52" s="250"/>
      <c r="EM52" s="250"/>
    </row>
    <row r="53" spans="1:163" ht="25.5" outlineLevel="1" x14ac:dyDescent="0.3">
      <c r="B53" s="61" t="str">
        <f>"Enter forecast enrolments for Semester "&amp;'Criteria Sheet'!$I$70&amp;" - "&amp;'Criteria Sheet'!$I$69</f>
        <v>Enter forecast enrolments for Semester 1 - 2023</v>
      </c>
      <c r="C53" s="61"/>
      <c r="D53" s="61"/>
      <c r="E53" s="61"/>
      <c r="F53" s="61"/>
      <c r="G53" s="61"/>
      <c r="H53" s="61"/>
      <c r="I53" s="61"/>
      <c r="J53" s="61"/>
      <c r="K53" s="61"/>
      <c r="L53" s="61"/>
      <c r="M53" s="61"/>
      <c r="N53" s="61"/>
      <c r="O53" s="61"/>
      <c r="P53" s="61"/>
      <c r="Q53" s="61"/>
      <c r="R53" s="61"/>
      <c r="S53" s="61"/>
      <c r="T53" s="61"/>
      <c r="U53" s="61"/>
      <c r="V53" s="61"/>
      <c r="W53" s="61"/>
    </row>
    <row r="54" spans="1:163" ht="7.5" customHeight="1" outlineLevel="1" x14ac:dyDescent="0.3">
      <c r="B54" s="61"/>
      <c r="C54" s="61"/>
      <c r="D54" s="61"/>
      <c r="E54" s="61"/>
      <c r="F54" s="61"/>
      <c r="G54" s="61"/>
      <c r="H54" s="61"/>
      <c r="I54" s="61"/>
      <c r="J54" s="61"/>
      <c r="K54" s="61"/>
      <c r="L54" s="61"/>
      <c r="M54" s="61"/>
      <c r="N54" s="61"/>
      <c r="O54" s="61"/>
      <c r="P54" s="61"/>
      <c r="Q54" s="61"/>
      <c r="R54" s="61"/>
      <c r="S54" s="61"/>
      <c r="T54" s="61"/>
      <c r="U54" s="61"/>
      <c r="V54" s="61"/>
      <c r="W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row>
    <row r="55" spans="1:163" ht="24" customHeight="1" outlineLevel="1" x14ac:dyDescent="0.3">
      <c r="E55" s="352" t="str">
        <f>IF(ISBLANK($E$9),"",$E$9)</f>
        <v>Brisbane</v>
      </c>
      <c r="F55" s="353"/>
      <c r="G55" s="353"/>
      <c r="H55" s="353"/>
      <c r="I55" s="353"/>
      <c r="J55" s="353"/>
      <c r="K55" s="353"/>
      <c r="L55" s="354"/>
      <c r="M55" s="271"/>
      <c r="N55" s="272"/>
      <c r="O55" s="272"/>
      <c r="P55" s="272"/>
      <c r="Q55" s="272"/>
      <c r="R55" s="272"/>
      <c r="S55" s="272"/>
      <c r="T55" s="272"/>
      <c r="U55" s="272"/>
      <c r="V55" s="272"/>
      <c r="W55" s="272"/>
    </row>
    <row r="56" spans="1:163" ht="7.5" customHeight="1" outlineLevel="1" x14ac:dyDescent="0.3"/>
    <row r="57" spans="1:163" ht="17.25" outlineLevel="1" thickBot="1" x14ac:dyDescent="0.35">
      <c r="B57" s="88" t="s">
        <v>37</v>
      </c>
      <c r="D57" s="77" t="s">
        <v>38</v>
      </c>
      <c r="E57" s="334">
        <f>'Criteria Sheet'!$L$73</f>
        <v>44949</v>
      </c>
      <c r="F57" s="334"/>
      <c r="G57" s="247"/>
      <c r="H57" s="247"/>
      <c r="I57" s="89" t="s">
        <v>39</v>
      </c>
      <c r="J57" s="334">
        <f>'Criteria Sheet'!$L$74</f>
        <v>45100</v>
      </c>
      <c r="K57" s="334"/>
      <c r="L57" s="247"/>
      <c r="R57" s="247"/>
      <c r="S57" s="247"/>
      <c r="T57" s="247"/>
      <c r="U57" s="247"/>
      <c r="V57" s="247"/>
      <c r="W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c r="CO57" s="247"/>
      <c r="CP57" s="247"/>
      <c r="CQ57" s="247"/>
      <c r="CR57" s="247"/>
      <c r="CS57" s="247"/>
      <c r="CT57" s="247"/>
      <c r="CU57" s="247"/>
      <c r="CV57" s="247"/>
      <c r="CW57" s="247"/>
      <c r="CX57" s="247"/>
      <c r="CY57" s="247"/>
      <c r="CZ57" s="247"/>
      <c r="DA57" s="247"/>
      <c r="DB57" s="247"/>
      <c r="DC57" s="247"/>
      <c r="DD57" s="247"/>
      <c r="DE57" s="247"/>
      <c r="DF57" s="247"/>
      <c r="DG57" s="247"/>
      <c r="DH57" s="247"/>
      <c r="DI57" s="247"/>
      <c r="DJ57" s="247"/>
      <c r="DK57" s="247"/>
      <c r="DL57" s="247"/>
      <c r="DM57" s="247"/>
      <c r="DN57" s="247"/>
      <c r="DO57" s="247"/>
      <c r="DP57" s="247"/>
      <c r="DQ57" s="247"/>
      <c r="DR57" s="247"/>
      <c r="DS57" s="247"/>
      <c r="DT57" s="247"/>
      <c r="DU57" s="247"/>
      <c r="DV57" s="247"/>
      <c r="DW57" s="247"/>
      <c r="DX57" s="247"/>
      <c r="DY57" s="247"/>
      <c r="DZ57" s="247"/>
      <c r="EA57" s="247"/>
      <c r="EB57" s="247"/>
      <c r="EC57" s="247"/>
      <c r="ED57" s="247"/>
      <c r="EE57" s="247"/>
      <c r="EF57" s="247"/>
      <c r="EG57" s="247"/>
      <c r="EH57" s="247"/>
      <c r="EI57" s="247"/>
      <c r="EJ57" s="247"/>
      <c r="EK57" s="247"/>
      <c r="EL57" s="247"/>
      <c r="EM57" s="247"/>
      <c r="EN57" s="247"/>
    </row>
    <row r="58" spans="1:163" ht="6.75" customHeight="1" outlineLevel="1" x14ac:dyDescent="0.3">
      <c r="A58" s="78"/>
      <c r="B58" s="67"/>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9"/>
      <c r="BP58" s="79"/>
      <c r="BQ58" s="79"/>
      <c r="BR58" s="79"/>
      <c r="BS58" s="79"/>
      <c r="BT58" s="79"/>
      <c r="BU58" s="79"/>
      <c r="BV58" s="79"/>
      <c r="BW58" s="79"/>
      <c r="BX58" s="79"/>
      <c r="BY58" s="79"/>
      <c r="BZ58" s="79"/>
      <c r="CA58" s="79"/>
      <c r="CB58" s="79"/>
      <c r="CC58" s="79"/>
      <c r="CD58" s="79"/>
      <c r="CE58" s="79"/>
      <c r="CF58" s="79"/>
      <c r="CG58" s="79"/>
      <c r="CH58" s="79"/>
      <c r="CI58" s="79"/>
      <c r="CJ58" s="79"/>
      <c r="CK58" s="79"/>
      <c r="CL58" s="79"/>
      <c r="CM58" s="79"/>
      <c r="CN58" s="79"/>
      <c r="CO58" s="79"/>
      <c r="CP58" s="79"/>
      <c r="CQ58" s="79"/>
      <c r="CR58" s="79"/>
      <c r="CS58" s="79"/>
      <c r="CT58" s="79"/>
      <c r="CU58" s="79"/>
      <c r="CV58" s="79"/>
      <c r="CW58" s="79"/>
      <c r="CX58" s="79"/>
      <c r="CY58" s="79"/>
      <c r="CZ58" s="79"/>
      <c r="DA58" s="79"/>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79"/>
      <c r="EJ58" s="79"/>
      <c r="EK58" s="79"/>
      <c r="EL58" s="79"/>
      <c r="EM58" s="79"/>
      <c r="EN58" s="79"/>
      <c r="EO58" s="80"/>
    </row>
    <row r="59" spans="1:163" s="62" customFormat="1" ht="37.5" customHeight="1" outlineLevel="1" x14ac:dyDescent="0.3">
      <c r="A59" s="90"/>
      <c r="B59" s="104" t="s">
        <v>41</v>
      </c>
      <c r="C59" s="317" t="str">
        <f>IF(ISBLANK(C$16),"",C$16)</f>
        <v/>
      </c>
      <c r="D59" s="317"/>
      <c r="E59" s="317"/>
      <c r="F59" s="317"/>
      <c r="G59" s="317"/>
      <c r="H59" s="317"/>
      <c r="I59" s="317"/>
      <c r="J59" s="317"/>
      <c r="K59" s="317"/>
      <c r="L59" s="317"/>
      <c r="M59" s="91"/>
      <c r="N59" s="317" t="str">
        <f>IF(ISBLANK(N$16),"",N$16)</f>
        <v/>
      </c>
      <c r="O59" s="317"/>
      <c r="P59" s="317"/>
      <c r="Q59" s="317"/>
      <c r="R59" s="317"/>
      <c r="S59" s="317"/>
      <c r="T59" s="317"/>
      <c r="U59" s="317"/>
      <c r="V59" s="317"/>
      <c r="W59" s="317"/>
      <c r="X59" s="91"/>
      <c r="Y59" s="317" t="str">
        <f>IF(ISBLANK(Y$16),"",Y$16)</f>
        <v/>
      </c>
      <c r="Z59" s="317"/>
      <c r="AA59" s="317"/>
      <c r="AB59" s="317"/>
      <c r="AC59" s="317"/>
      <c r="AD59" s="317"/>
      <c r="AE59" s="317"/>
      <c r="AF59" s="317"/>
      <c r="AG59" s="317"/>
      <c r="AH59" s="317"/>
      <c r="AI59" s="91"/>
      <c r="AJ59" s="317" t="str">
        <f>IF(ISBLANK(AJ$16),"",AJ$16)</f>
        <v/>
      </c>
      <c r="AK59" s="317"/>
      <c r="AL59" s="317"/>
      <c r="AM59" s="317"/>
      <c r="AN59" s="317"/>
      <c r="AO59" s="317"/>
      <c r="AP59" s="317"/>
      <c r="AQ59" s="317"/>
      <c r="AR59" s="317"/>
      <c r="AS59" s="317"/>
      <c r="AT59" s="91"/>
      <c r="AU59" s="317" t="str">
        <f>IF(ISBLANK(AU$16),"",AU$16)</f>
        <v/>
      </c>
      <c r="AV59" s="317"/>
      <c r="AW59" s="317"/>
      <c r="AX59" s="317"/>
      <c r="AY59" s="317"/>
      <c r="AZ59" s="317"/>
      <c r="BA59" s="317"/>
      <c r="BB59" s="317"/>
      <c r="BC59" s="317"/>
      <c r="BD59" s="317"/>
      <c r="BE59" s="91"/>
      <c r="BF59" s="317" t="str">
        <f>IF(ISBLANK(BF$16),"",BF$16)</f>
        <v/>
      </c>
      <c r="BG59" s="317"/>
      <c r="BH59" s="317"/>
      <c r="BI59" s="317"/>
      <c r="BJ59" s="317"/>
      <c r="BK59" s="317"/>
      <c r="BL59" s="317"/>
      <c r="BM59" s="317"/>
      <c r="BN59" s="317"/>
      <c r="BO59" s="317"/>
      <c r="BP59" s="91"/>
      <c r="BQ59" s="317" t="str">
        <f>IF(ISBLANK(BQ$16),"",BQ$16)</f>
        <v/>
      </c>
      <c r="BR59" s="317"/>
      <c r="BS59" s="317"/>
      <c r="BT59" s="317"/>
      <c r="BU59" s="317"/>
      <c r="BV59" s="317"/>
      <c r="BW59" s="317"/>
      <c r="BX59" s="317"/>
      <c r="BY59" s="317"/>
      <c r="BZ59" s="317"/>
      <c r="CA59" s="91"/>
      <c r="CB59" s="317" t="str">
        <f>IF(ISBLANK(CB$16),"",CB$16)</f>
        <v/>
      </c>
      <c r="CC59" s="317"/>
      <c r="CD59" s="317"/>
      <c r="CE59" s="317"/>
      <c r="CF59" s="317"/>
      <c r="CG59" s="317"/>
      <c r="CH59" s="317"/>
      <c r="CI59" s="317"/>
      <c r="CJ59" s="317"/>
      <c r="CK59" s="317"/>
      <c r="CL59" s="91"/>
      <c r="CM59" s="317" t="str">
        <f>IF(ISBLANK(CM$16),"",CM$16)</f>
        <v/>
      </c>
      <c r="CN59" s="317"/>
      <c r="CO59" s="317"/>
      <c r="CP59" s="317"/>
      <c r="CQ59" s="317"/>
      <c r="CR59" s="317"/>
      <c r="CS59" s="317"/>
      <c r="CT59" s="317"/>
      <c r="CU59" s="317"/>
      <c r="CV59" s="317"/>
      <c r="CW59" s="91"/>
      <c r="CX59" s="317" t="str">
        <f>IF(ISBLANK(CX$16),"",CX$16)</f>
        <v/>
      </c>
      <c r="CY59" s="317"/>
      <c r="CZ59" s="317"/>
      <c r="DA59" s="317"/>
      <c r="DB59" s="317"/>
      <c r="DC59" s="317"/>
      <c r="DD59" s="317"/>
      <c r="DE59" s="317"/>
      <c r="DF59" s="317"/>
      <c r="DG59" s="317"/>
      <c r="DH59" s="91"/>
      <c r="DI59" s="317" t="str">
        <f>IF(ISBLANK(DI$16),"",DI$16)</f>
        <v/>
      </c>
      <c r="DJ59" s="317"/>
      <c r="DK59" s="317"/>
      <c r="DL59" s="317"/>
      <c r="DM59" s="317"/>
      <c r="DN59" s="317"/>
      <c r="DO59" s="317"/>
      <c r="DP59" s="317"/>
      <c r="DQ59" s="317"/>
      <c r="DR59" s="317"/>
      <c r="DS59" s="91"/>
      <c r="DT59" s="317" t="str">
        <f>IF(ISBLANK(DT$16),"",DT$16)</f>
        <v/>
      </c>
      <c r="DU59" s="317"/>
      <c r="DV59" s="317"/>
      <c r="DW59" s="317"/>
      <c r="DX59" s="317"/>
      <c r="DY59" s="317"/>
      <c r="DZ59" s="317"/>
      <c r="EA59" s="317"/>
      <c r="EB59" s="317"/>
      <c r="EC59" s="317"/>
      <c r="ED59" s="91"/>
      <c r="EE59" s="317" t="str">
        <f>IF(ISBLANK(EE$16),"",EE$16)</f>
        <v/>
      </c>
      <c r="EF59" s="317"/>
      <c r="EG59" s="317"/>
      <c r="EH59" s="317"/>
      <c r="EI59" s="317"/>
      <c r="EJ59" s="317"/>
      <c r="EK59" s="317"/>
      <c r="EL59" s="317"/>
      <c r="EM59" s="317"/>
      <c r="EN59" s="317"/>
      <c r="EO59" s="169"/>
      <c r="EP59"/>
      <c r="EQ59"/>
      <c r="ER59"/>
      <c r="ES59"/>
      <c r="ET59"/>
      <c r="EU59"/>
      <c r="EV59"/>
      <c r="EW59"/>
      <c r="EX59"/>
      <c r="EY59"/>
      <c r="EZ59"/>
      <c r="FA59"/>
      <c r="FB59"/>
      <c r="FC59"/>
      <c r="FD59"/>
      <c r="FE59"/>
      <c r="FF59"/>
      <c r="FG59"/>
    </row>
    <row r="60" spans="1:163" s="62" customFormat="1" ht="18.75" customHeight="1" outlineLevel="1" x14ac:dyDescent="0.3">
      <c r="A60" s="90"/>
      <c r="B60" s="105" t="s">
        <v>26</v>
      </c>
      <c r="C60" s="318" t="str">
        <f>IF(ISNA(VLOOKUP(C59,'Kindergaten list'!$B$44:$C$65,2,FALSE)),"",(VLOOKUP(C59,'Kindergaten list'!$B$44:$C$65,2,FALSE)))</f>
        <v/>
      </c>
      <c r="D60" s="318"/>
      <c r="E60" s="318"/>
      <c r="F60" s="318"/>
      <c r="G60" s="318"/>
      <c r="H60" s="318"/>
      <c r="I60" s="318"/>
      <c r="J60" s="318"/>
      <c r="K60" s="318"/>
      <c r="L60" s="318"/>
      <c r="M60" s="91"/>
      <c r="N60" s="318" t="str">
        <f>IF(ISNA(VLOOKUP(N59,'Kindergaten list'!$B$44:$C$65,2,FALSE)),"",(VLOOKUP(N59,'Kindergaten list'!$B$44:$C$65,2,FALSE)))</f>
        <v/>
      </c>
      <c r="O60" s="318"/>
      <c r="P60" s="318"/>
      <c r="Q60" s="318"/>
      <c r="R60" s="318"/>
      <c r="S60" s="318"/>
      <c r="T60" s="318"/>
      <c r="U60" s="318"/>
      <c r="V60" s="318"/>
      <c r="W60" s="318"/>
      <c r="X60" s="91"/>
      <c r="Y60" s="318" t="str">
        <f>IF(ISNA(VLOOKUP(Y59,'Kindergaten list'!$B$44:$C$65,2,FALSE)),"",(VLOOKUP(Y59,'Kindergaten list'!$B$44:$C$65,2,FALSE)))</f>
        <v/>
      </c>
      <c r="Z60" s="318"/>
      <c r="AA60" s="318"/>
      <c r="AB60" s="318"/>
      <c r="AC60" s="318"/>
      <c r="AD60" s="318"/>
      <c r="AE60" s="318"/>
      <c r="AF60" s="318"/>
      <c r="AG60" s="318"/>
      <c r="AH60" s="318"/>
      <c r="AI60" s="91"/>
      <c r="AJ60" s="318" t="str">
        <f>IF(ISNA(VLOOKUP(AJ59,'Kindergaten list'!$B$44:$C$65,2,FALSE)),"",(VLOOKUP(AJ59,'Kindergaten list'!$B$44:$C$65,2,FALSE)))</f>
        <v/>
      </c>
      <c r="AK60" s="318"/>
      <c r="AL60" s="318"/>
      <c r="AM60" s="318"/>
      <c r="AN60" s="318"/>
      <c r="AO60" s="318"/>
      <c r="AP60" s="318"/>
      <c r="AQ60" s="318"/>
      <c r="AR60" s="318"/>
      <c r="AS60" s="318"/>
      <c r="AT60" s="91"/>
      <c r="AU60" s="318" t="str">
        <f>IF(ISNA(VLOOKUP(AU59,'Kindergaten list'!$B$44:$C$65,2,FALSE)),"",(VLOOKUP(AU59,'Kindergaten list'!$B$44:$C$65,2,FALSE)))</f>
        <v/>
      </c>
      <c r="AV60" s="318"/>
      <c r="AW60" s="318"/>
      <c r="AX60" s="318"/>
      <c r="AY60" s="318"/>
      <c r="AZ60" s="318"/>
      <c r="BA60" s="318"/>
      <c r="BB60" s="318"/>
      <c r="BC60" s="318"/>
      <c r="BD60" s="318"/>
      <c r="BE60" s="91"/>
      <c r="BF60" s="318" t="str">
        <f>IF(ISNA(VLOOKUP(BF59,'Kindergaten list'!$B$44:$C$65,2,FALSE)),"",(VLOOKUP(BF59,'Kindergaten list'!$B$44:$C$65,2,FALSE)))</f>
        <v/>
      </c>
      <c r="BG60" s="318"/>
      <c r="BH60" s="318"/>
      <c r="BI60" s="318"/>
      <c r="BJ60" s="318"/>
      <c r="BK60" s="318"/>
      <c r="BL60" s="318"/>
      <c r="BM60" s="318"/>
      <c r="BN60" s="318"/>
      <c r="BO60" s="318"/>
      <c r="BP60" s="91"/>
      <c r="BQ60" s="318" t="str">
        <f>IF(ISNA(VLOOKUP(BQ59,'Kindergaten list'!$B$44:$C$65,2,FALSE)),"",(VLOOKUP(BQ59,'Kindergaten list'!$B$44:$C$65,2,FALSE)))</f>
        <v/>
      </c>
      <c r="BR60" s="318"/>
      <c r="BS60" s="318"/>
      <c r="BT60" s="318"/>
      <c r="BU60" s="318"/>
      <c r="BV60" s="318"/>
      <c r="BW60" s="318"/>
      <c r="BX60" s="318"/>
      <c r="BY60" s="318"/>
      <c r="BZ60" s="318"/>
      <c r="CA60" s="91"/>
      <c r="CB60" s="318" t="str">
        <f>IF(ISNA(VLOOKUP(CB59,'Kindergaten list'!$B$44:$C$65,2,FALSE)),"",(VLOOKUP(CB59,'Kindergaten list'!$B$44:$C$65,2,FALSE)))</f>
        <v/>
      </c>
      <c r="CC60" s="318"/>
      <c r="CD60" s="318"/>
      <c r="CE60" s="318"/>
      <c r="CF60" s="318"/>
      <c r="CG60" s="318"/>
      <c r="CH60" s="318"/>
      <c r="CI60" s="318"/>
      <c r="CJ60" s="318"/>
      <c r="CK60" s="318"/>
      <c r="CL60" s="91"/>
      <c r="CM60" s="318" t="str">
        <f>IF(ISNA(VLOOKUP(CM59,'Kindergaten list'!$B$44:$C$65,2,FALSE)),"",(VLOOKUP(CM59,'Kindergaten list'!$B$44:$C$65,2,FALSE)))</f>
        <v/>
      </c>
      <c r="CN60" s="318"/>
      <c r="CO60" s="318"/>
      <c r="CP60" s="318"/>
      <c r="CQ60" s="318"/>
      <c r="CR60" s="318"/>
      <c r="CS60" s="318"/>
      <c r="CT60" s="318"/>
      <c r="CU60" s="318"/>
      <c r="CV60" s="318"/>
      <c r="CW60" s="91"/>
      <c r="CX60" s="318" t="str">
        <f>IF(ISNA(VLOOKUP(CX59,'Kindergaten list'!$B$44:$C$65,2,FALSE)),"",(VLOOKUP(CX59,'Kindergaten list'!$B$44:$C$65,2,FALSE)))</f>
        <v/>
      </c>
      <c r="CY60" s="318"/>
      <c r="CZ60" s="318"/>
      <c r="DA60" s="318"/>
      <c r="DB60" s="318"/>
      <c r="DC60" s="318"/>
      <c r="DD60" s="318"/>
      <c r="DE60" s="318"/>
      <c r="DF60" s="318"/>
      <c r="DG60" s="318"/>
      <c r="DH60" s="91"/>
      <c r="DI60" s="318" t="str">
        <f>IF(ISNA(VLOOKUP(DI59,'Kindergaten list'!$B$44:$C$65,2,FALSE)),"",(VLOOKUP(DI59,'Kindergaten list'!$B$44:$C$65,2,FALSE)))</f>
        <v/>
      </c>
      <c r="DJ60" s="318"/>
      <c r="DK60" s="318"/>
      <c r="DL60" s="318"/>
      <c r="DM60" s="318"/>
      <c r="DN60" s="318"/>
      <c r="DO60" s="318"/>
      <c r="DP60" s="318"/>
      <c r="DQ60" s="318"/>
      <c r="DR60" s="318"/>
      <c r="DS60" s="91"/>
      <c r="DT60" s="318" t="str">
        <f>IF(ISNA(VLOOKUP(DT59,'Kindergaten list'!$B$44:$C$65,2,FALSE)),"",(VLOOKUP(DT59,'Kindergaten list'!$B$44:$C$65,2,FALSE)))</f>
        <v/>
      </c>
      <c r="DU60" s="318"/>
      <c r="DV60" s="318"/>
      <c r="DW60" s="318"/>
      <c r="DX60" s="318"/>
      <c r="DY60" s="318"/>
      <c r="DZ60" s="318"/>
      <c r="EA60" s="318"/>
      <c r="EB60" s="318"/>
      <c r="EC60" s="318"/>
      <c r="ED60" s="91"/>
      <c r="EE60" s="318" t="str">
        <f>IF(ISNA(VLOOKUP(EE59,'Kindergaten list'!$B$44:$C$65,2,FALSE)),"",(VLOOKUP(EE59,'Kindergaten list'!$B$44:$C$65,2,FALSE)))</f>
        <v/>
      </c>
      <c r="EF60" s="318"/>
      <c r="EG60" s="318"/>
      <c r="EH60" s="318"/>
      <c r="EI60" s="318"/>
      <c r="EJ60" s="318"/>
      <c r="EK60" s="318"/>
      <c r="EL60" s="318"/>
      <c r="EM60" s="318"/>
      <c r="EN60" s="318"/>
      <c r="EO60" s="169"/>
      <c r="EP60"/>
      <c r="EQ60"/>
      <c r="ER60"/>
      <c r="ES60"/>
      <c r="ET60"/>
      <c r="EU60"/>
      <c r="EV60"/>
      <c r="EW60"/>
      <c r="EX60"/>
      <c r="EY60"/>
      <c r="EZ60"/>
      <c r="FA60"/>
      <c r="FB60"/>
      <c r="FC60"/>
      <c r="FD60"/>
      <c r="FE60"/>
      <c r="FF60"/>
      <c r="FG60"/>
    </row>
    <row r="61" spans="1:163" ht="9.75" customHeight="1" outlineLevel="1" x14ac:dyDescent="0.3">
      <c r="A61" s="83"/>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67"/>
      <c r="BU61" s="67"/>
      <c r="BV61" s="67"/>
      <c r="BW61" s="67"/>
      <c r="BX61" s="67"/>
      <c r="BY61" s="67"/>
      <c r="BZ61" s="67"/>
      <c r="CA61" s="67"/>
      <c r="CB61" s="67"/>
      <c r="CC61" s="67"/>
      <c r="CD61" s="67"/>
      <c r="CE61" s="67"/>
      <c r="CF61" s="67"/>
      <c r="CG61" s="67"/>
      <c r="CH61" s="67"/>
      <c r="CI61" s="67"/>
      <c r="CJ61" s="67"/>
      <c r="CK61" s="67"/>
      <c r="CL61" s="67"/>
      <c r="CM61" s="67"/>
      <c r="CN61" s="67"/>
      <c r="CO61" s="67"/>
      <c r="CP61" s="67"/>
      <c r="CQ61" s="67"/>
      <c r="CR61" s="67"/>
      <c r="CS61" s="67"/>
      <c r="CT61" s="67"/>
      <c r="CU61" s="67"/>
      <c r="CV61" s="67"/>
      <c r="CW61" s="67"/>
      <c r="CX61" s="67"/>
      <c r="CY61" s="67"/>
      <c r="CZ61" s="67"/>
      <c r="DA61" s="67"/>
      <c r="DB61" s="67"/>
      <c r="DC61" s="67"/>
      <c r="DD61" s="67"/>
      <c r="DE61" s="67"/>
      <c r="DF61" s="67"/>
      <c r="DG61" s="67"/>
      <c r="DH61" s="67"/>
      <c r="DI61" s="67"/>
      <c r="DJ61" s="67"/>
      <c r="DK61" s="67"/>
      <c r="DL61" s="67"/>
      <c r="DM61" s="67"/>
      <c r="DN61" s="67"/>
      <c r="DO61" s="67"/>
      <c r="DP61" s="67"/>
      <c r="DQ61" s="67"/>
      <c r="DR61" s="67"/>
      <c r="DS61" s="67"/>
      <c r="DT61" s="67"/>
      <c r="DU61" s="67"/>
      <c r="DV61" s="67"/>
      <c r="DW61" s="67"/>
      <c r="DX61" s="67"/>
      <c r="DY61" s="67"/>
      <c r="DZ61" s="67"/>
      <c r="EA61" s="67"/>
      <c r="EB61" s="67"/>
      <c r="EC61" s="67"/>
      <c r="ED61" s="67"/>
      <c r="EE61" s="67"/>
      <c r="EF61" s="67"/>
      <c r="EG61" s="67"/>
      <c r="EH61" s="67"/>
      <c r="EI61" s="67"/>
      <c r="EJ61" s="67"/>
      <c r="EK61" s="67"/>
      <c r="EL61" s="67"/>
      <c r="EM61" s="67"/>
      <c r="EN61" s="67"/>
      <c r="EO61" s="84"/>
    </row>
    <row r="62" spans="1:163" outlineLevel="1" x14ac:dyDescent="0.3">
      <c r="A62" s="83"/>
      <c r="B62" s="281" t="s">
        <v>62</v>
      </c>
      <c r="C62" s="319"/>
      <c r="D62" s="319"/>
      <c r="E62" s="319"/>
      <c r="F62" s="319"/>
      <c r="G62" s="319"/>
      <c r="H62" s="319"/>
      <c r="I62" s="319"/>
      <c r="J62" s="319"/>
      <c r="K62" s="319"/>
      <c r="L62" s="319"/>
      <c r="M62" s="68"/>
      <c r="N62" s="319"/>
      <c r="O62" s="319"/>
      <c r="P62" s="319"/>
      <c r="Q62" s="319"/>
      <c r="R62" s="319"/>
      <c r="S62" s="319"/>
      <c r="T62" s="319"/>
      <c r="U62" s="319"/>
      <c r="V62" s="319"/>
      <c r="W62" s="319"/>
      <c r="X62" s="68"/>
      <c r="Y62" s="319"/>
      <c r="Z62" s="319"/>
      <c r="AA62" s="319"/>
      <c r="AB62" s="319"/>
      <c r="AC62" s="319"/>
      <c r="AD62" s="319"/>
      <c r="AE62" s="319"/>
      <c r="AF62" s="319"/>
      <c r="AG62" s="319"/>
      <c r="AH62" s="319"/>
      <c r="AI62" s="68"/>
      <c r="AJ62" s="319"/>
      <c r="AK62" s="319"/>
      <c r="AL62" s="319"/>
      <c r="AM62" s="319"/>
      <c r="AN62" s="319"/>
      <c r="AO62" s="319"/>
      <c r="AP62" s="319"/>
      <c r="AQ62" s="319"/>
      <c r="AR62" s="319"/>
      <c r="AS62" s="319"/>
      <c r="AT62" s="68"/>
      <c r="AU62" s="319"/>
      <c r="AV62" s="319"/>
      <c r="AW62" s="319"/>
      <c r="AX62" s="319"/>
      <c r="AY62" s="319"/>
      <c r="AZ62" s="319"/>
      <c r="BA62" s="319"/>
      <c r="BB62" s="319"/>
      <c r="BC62" s="319"/>
      <c r="BD62" s="319"/>
      <c r="BE62" s="68"/>
      <c r="BF62" s="319"/>
      <c r="BG62" s="319"/>
      <c r="BH62" s="319"/>
      <c r="BI62" s="319"/>
      <c r="BJ62" s="319"/>
      <c r="BK62" s="319"/>
      <c r="BL62" s="319"/>
      <c r="BM62" s="319"/>
      <c r="BN62" s="319"/>
      <c r="BO62" s="319"/>
      <c r="BP62" s="68"/>
      <c r="BQ62" s="319"/>
      <c r="BR62" s="319"/>
      <c r="BS62" s="319"/>
      <c r="BT62" s="319"/>
      <c r="BU62" s="319"/>
      <c r="BV62" s="319"/>
      <c r="BW62" s="319"/>
      <c r="BX62" s="319"/>
      <c r="BY62" s="319"/>
      <c r="BZ62" s="319"/>
      <c r="CA62" s="68"/>
      <c r="CB62" s="319"/>
      <c r="CC62" s="319"/>
      <c r="CD62" s="319"/>
      <c r="CE62" s="319"/>
      <c r="CF62" s="319"/>
      <c r="CG62" s="319"/>
      <c r="CH62" s="319"/>
      <c r="CI62" s="319"/>
      <c r="CJ62" s="319"/>
      <c r="CK62" s="319"/>
      <c r="CL62" s="68"/>
      <c r="CM62" s="319"/>
      <c r="CN62" s="319"/>
      <c r="CO62" s="319"/>
      <c r="CP62" s="319"/>
      <c r="CQ62" s="319"/>
      <c r="CR62" s="319"/>
      <c r="CS62" s="319"/>
      <c r="CT62" s="319"/>
      <c r="CU62" s="319"/>
      <c r="CV62" s="319"/>
      <c r="CW62" s="68"/>
      <c r="CX62" s="319"/>
      <c r="CY62" s="319"/>
      <c r="CZ62" s="319"/>
      <c r="DA62" s="319"/>
      <c r="DB62" s="319"/>
      <c r="DC62" s="319"/>
      <c r="DD62" s="319"/>
      <c r="DE62" s="319"/>
      <c r="DF62" s="319"/>
      <c r="DG62" s="319"/>
      <c r="DH62" s="68"/>
      <c r="DI62" s="319"/>
      <c r="DJ62" s="319"/>
      <c r="DK62" s="319"/>
      <c r="DL62" s="319"/>
      <c r="DM62" s="319"/>
      <c r="DN62" s="319"/>
      <c r="DO62" s="319"/>
      <c r="DP62" s="319"/>
      <c r="DQ62" s="319"/>
      <c r="DR62" s="319"/>
      <c r="DS62" s="68"/>
      <c r="DT62" s="319"/>
      <c r="DU62" s="319"/>
      <c r="DV62" s="319"/>
      <c r="DW62" s="319"/>
      <c r="DX62" s="319"/>
      <c r="DY62" s="319"/>
      <c r="DZ62" s="319"/>
      <c r="EA62" s="319"/>
      <c r="EB62" s="319"/>
      <c r="EC62" s="319"/>
      <c r="ED62" s="68"/>
      <c r="EE62" s="319"/>
      <c r="EF62" s="319"/>
      <c r="EG62" s="319"/>
      <c r="EH62" s="319"/>
      <c r="EI62" s="319"/>
      <c r="EJ62" s="319"/>
      <c r="EK62" s="319"/>
      <c r="EL62" s="319"/>
      <c r="EM62" s="319"/>
      <c r="EN62" s="319"/>
      <c r="EO62" s="219"/>
    </row>
    <row r="63" spans="1:163" outlineLevel="1" x14ac:dyDescent="0.3">
      <c r="A63" s="83"/>
      <c r="B63" s="281" t="s">
        <v>63</v>
      </c>
      <c r="C63" s="301"/>
      <c r="D63" s="301"/>
      <c r="E63" s="301"/>
      <c r="F63" s="301"/>
      <c r="G63" s="301"/>
      <c r="H63" s="301"/>
      <c r="I63" s="301"/>
      <c r="J63" s="301"/>
      <c r="K63" s="301"/>
      <c r="L63" s="301"/>
      <c r="M63" s="68"/>
      <c r="N63" s="301"/>
      <c r="O63" s="301"/>
      <c r="P63" s="301"/>
      <c r="Q63" s="301"/>
      <c r="R63" s="301"/>
      <c r="S63" s="301"/>
      <c r="T63" s="301"/>
      <c r="U63" s="301"/>
      <c r="V63" s="301"/>
      <c r="W63" s="301"/>
      <c r="X63" s="68"/>
      <c r="Y63" s="301"/>
      <c r="Z63" s="301"/>
      <c r="AA63" s="301"/>
      <c r="AB63" s="301"/>
      <c r="AC63" s="301"/>
      <c r="AD63" s="301"/>
      <c r="AE63" s="301"/>
      <c r="AF63" s="301"/>
      <c r="AG63" s="301"/>
      <c r="AH63" s="301"/>
      <c r="AI63" s="68"/>
      <c r="AJ63" s="301"/>
      <c r="AK63" s="301"/>
      <c r="AL63" s="301"/>
      <c r="AM63" s="301"/>
      <c r="AN63" s="301"/>
      <c r="AO63" s="301"/>
      <c r="AP63" s="301"/>
      <c r="AQ63" s="301"/>
      <c r="AR63" s="301"/>
      <c r="AS63" s="301"/>
      <c r="AT63" s="68"/>
      <c r="AU63" s="301"/>
      <c r="AV63" s="301"/>
      <c r="AW63" s="301"/>
      <c r="AX63" s="301"/>
      <c r="AY63" s="301"/>
      <c r="AZ63" s="301"/>
      <c r="BA63" s="301"/>
      <c r="BB63" s="301"/>
      <c r="BC63" s="301"/>
      <c r="BD63" s="301"/>
      <c r="BE63" s="68"/>
      <c r="BF63" s="301"/>
      <c r="BG63" s="301"/>
      <c r="BH63" s="301"/>
      <c r="BI63" s="301"/>
      <c r="BJ63" s="301"/>
      <c r="BK63" s="301"/>
      <c r="BL63" s="301"/>
      <c r="BM63" s="301"/>
      <c r="BN63" s="301"/>
      <c r="BO63" s="301"/>
      <c r="BP63" s="68"/>
      <c r="BQ63" s="301"/>
      <c r="BR63" s="301"/>
      <c r="BS63" s="301"/>
      <c r="BT63" s="301"/>
      <c r="BU63" s="301"/>
      <c r="BV63" s="301"/>
      <c r="BW63" s="301"/>
      <c r="BX63" s="301"/>
      <c r="BY63" s="301"/>
      <c r="BZ63" s="301"/>
      <c r="CA63" s="68"/>
      <c r="CB63" s="301"/>
      <c r="CC63" s="301"/>
      <c r="CD63" s="301"/>
      <c r="CE63" s="301"/>
      <c r="CF63" s="301"/>
      <c r="CG63" s="301"/>
      <c r="CH63" s="301"/>
      <c r="CI63" s="301"/>
      <c r="CJ63" s="301"/>
      <c r="CK63" s="301"/>
      <c r="CL63" s="68"/>
      <c r="CM63" s="301"/>
      <c r="CN63" s="301"/>
      <c r="CO63" s="301"/>
      <c r="CP63" s="301"/>
      <c r="CQ63" s="301"/>
      <c r="CR63" s="301"/>
      <c r="CS63" s="301"/>
      <c r="CT63" s="301"/>
      <c r="CU63" s="301"/>
      <c r="CV63" s="301"/>
      <c r="CW63" s="68"/>
      <c r="CX63" s="301"/>
      <c r="CY63" s="301"/>
      <c r="CZ63" s="301"/>
      <c r="DA63" s="301"/>
      <c r="DB63" s="301"/>
      <c r="DC63" s="301"/>
      <c r="DD63" s="301"/>
      <c r="DE63" s="301"/>
      <c r="DF63" s="301"/>
      <c r="DG63" s="301"/>
      <c r="DH63" s="68"/>
      <c r="DI63" s="301"/>
      <c r="DJ63" s="301"/>
      <c r="DK63" s="301"/>
      <c r="DL63" s="301"/>
      <c r="DM63" s="301"/>
      <c r="DN63" s="301"/>
      <c r="DO63" s="301"/>
      <c r="DP63" s="301"/>
      <c r="DQ63" s="301"/>
      <c r="DR63" s="301"/>
      <c r="DS63" s="68"/>
      <c r="DT63" s="301"/>
      <c r="DU63" s="301"/>
      <c r="DV63" s="301"/>
      <c r="DW63" s="301"/>
      <c r="DX63" s="301"/>
      <c r="DY63" s="301"/>
      <c r="DZ63" s="301"/>
      <c r="EA63" s="301"/>
      <c r="EB63" s="301"/>
      <c r="EC63" s="301"/>
      <c r="ED63" s="68"/>
      <c r="EE63" s="301"/>
      <c r="EF63" s="301"/>
      <c r="EG63" s="301"/>
      <c r="EH63" s="301"/>
      <c r="EI63" s="301"/>
      <c r="EJ63" s="301"/>
      <c r="EK63" s="301"/>
      <c r="EL63" s="301"/>
      <c r="EM63" s="301"/>
      <c r="EN63" s="301"/>
      <c r="EO63" s="219"/>
    </row>
    <row r="64" spans="1:163" ht="25.5" outlineLevel="1" x14ac:dyDescent="0.3">
      <c r="A64" s="83"/>
      <c r="B64" s="281" t="s">
        <v>64</v>
      </c>
      <c r="C64" s="301"/>
      <c r="D64" s="301"/>
      <c r="E64" s="301"/>
      <c r="F64" s="301"/>
      <c r="G64" s="301"/>
      <c r="H64" s="301"/>
      <c r="I64" s="301"/>
      <c r="J64" s="301"/>
      <c r="K64" s="301"/>
      <c r="L64" s="301"/>
      <c r="M64" s="68"/>
      <c r="N64" s="301"/>
      <c r="O64" s="301"/>
      <c r="P64" s="301"/>
      <c r="Q64" s="301"/>
      <c r="R64" s="301"/>
      <c r="S64" s="301"/>
      <c r="T64" s="301"/>
      <c r="U64" s="301"/>
      <c r="V64" s="301"/>
      <c r="W64" s="301"/>
      <c r="X64" s="68"/>
      <c r="Y64" s="301"/>
      <c r="Z64" s="301"/>
      <c r="AA64" s="301"/>
      <c r="AB64" s="301"/>
      <c r="AC64" s="301"/>
      <c r="AD64" s="301"/>
      <c r="AE64" s="301"/>
      <c r="AF64" s="301"/>
      <c r="AG64" s="301"/>
      <c r="AH64" s="301"/>
      <c r="AI64" s="68"/>
      <c r="AJ64" s="301"/>
      <c r="AK64" s="301"/>
      <c r="AL64" s="301"/>
      <c r="AM64" s="301"/>
      <c r="AN64" s="301"/>
      <c r="AO64" s="301"/>
      <c r="AP64" s="301"/>
      <c r="AQ64" s="301"/>
      <c r="AR64" s="301"/>
      <c r="AS64" s="301"/>
      <c r="AT64" s="68"/>
      <c r="AU64" s="301"/>
      <c r="AV64" s="301"/>
      <c r="AW64" s="301"/>
      <c r="AX64" s="301"/>
      <c r="AY64" s="301"/>
      <c r="AZ64" s="301"/>
      <c r="BA64" s="301"/>
      <c r="BB64" s="301"/>
      <c r="BC64" s="301"/>
      <c r="BD64" s="301"/>
      <c r="BE64" s="68"/>
      <c r="BF64" s="301"/>
      <c r="BG64" s="301"/>
      <c r="BH64" s="301"/>
      <c r="BI64" s="301"/>
      <c r="BJ64" s="301"/>
      <c r="BK64" s="301"/>
      <c r="BL64" s="301"/>
      <c r="BM64" s="301"/>
      <c r="BN64" s="301"/>
      <c r="BO64" s="301"/>
      <c r="BP64" s="68"/>
      <c r="BQ64" s="301"/>
      <c r="BR64" s="301"/>
      <c r="BS64" s="301"/>
      <c r="BT64" s="301"/>
      <c r="BU64" s="301"/>
      <c r="BV64" s="301"/>
      <c r="BW64" s="301"/>
      <c r="BX64" s="301"/>
      <c r="BY64" s="301"/>
      <c r="BZ64" s="301"/>
      <c r="CA64" s="68"/>
      <c r="CB64" s="301"/>
      <c r="CC64" s="301"/>
      <c r="CD64" s="301"/>
      <c r="CE64" s="301"/>
      <c r="CF64" s="301"/>
      <c r="CG64" s="301"/>
      <c r="CH64" s="301"/>
      <c r="CI64" s="301"/>
      <c r="CJ64" s="301"/>
      <c r="CK64" s="301"/>
      <c r="CL64" s="68"/>
      <c r="CM64" s="301"/>
      <c r="CN64" s="301"/>
      <c r="CO64" s="301"/>
      <c r="CP64" s="301"/>
      <c r="CQ64" s="301"/>
      <c r="CR64" s="301"/>
      <c r="CS64" s="301"/>
      <c r="CT64" s="301"/>
      <c r="CU64" s="301"/>
      <c r="CV64" s="301"/>
      <c r="CW64" s="68"/>
      <c r="CX64" s="301"/>
      <c r="CY64" s="301"/>
      <c r="CZ64" s="301"/>
      <c r="DA64" s="301"/>
      <c r="DB64" s="301"/>
      <c r="DC64" s="301"/>
      <c r="DD64" s="301"/>
      <c r="DE64" s="301"/>
      <c r="DF64" s="301"/>
      <c r="DG64" s="301"/>
      <c r="DH64" s="68"/>
      <c r="DI64" s="301"/>
      <c r="DJ64" s="301"/>
      <c r="DK64" s="301"/>
      <c r="DL64" s="301"/>
      <c r="DM64" s="301"/>
      <c r="DN64" s="301"/>
      <c r="DO64" s="301"/>
      <c r="DP64" s="301"/>
      <c r="DQ64" s="301"/>
      <c r="DR64" s="301"/>
      <c r="DS64" s="68"/>
      <c r="DT64" s="301"/>
      <c r="DU64" s="301"/>
      <c r="DV64" s="301"/>
      <c r="DW64" s="301"/>
      <c r="DX64" s="301"/>
      <c r="DY64" s="301"/>
      <c r="DZ64" s="301"/>
      <c r="EA64" s="301"/>
      <c r="EB64" s="301"/>
      <c r="EC64" s="301"/>
      <c r="ED64" s="68"/>
      <c r="EE64" s="301"/>
      <c r="EF64" s="301"/>
      <c r="EG64" s="301"/>
      <c r="EH64" s="301"/>
      <c r="EI64" s="301"/>
      <c r="EJ64" s="301"/>
      <c r="EK64" s="301"/>
      <c r="EL64" s="301"/>
      <c r="EM64" s="301"/>
      <c r="EN64" s="301"/>
      <c r="EO64" s="219"/>
    </row>
    <row r="65" spans="1:163" ht="25.5" outlineLevel="1" x14ac:dyDescent="0.3">
      <c r="A65" s="83"/>
      <c r="B65" s="281" t="s">
        <v>65</v>
      </c>
      <c r="C65" s="301"/>
      <c r="D65" s="301"/>
      <c r="E65" s="301"/>
      <c r="F65" s="301"/>
      <c r="G65" s="301"/>
      <c r="H65" s="301"/>
      <c r="I65" s="301"/>
      <c r="J65" s="301"/>
      <c r="K65" s="301"/>
      <c r="L65" s="301"/>
      <c r="M65" s="68"/>
      <c r="N65" s="301"/>
      <c r="O65" s="301"/>
      <c r="P65" s="301"/>
      <c r="Q65" s="301"/>
      <c r="R65" s="301"/>
      <c r="S65" s="301"/>
      <c r="T65" s="301"/>
      <c r="U65" s="301"/>
      <c r="V65" s="301"/>
      <c r="W65" s="301"/>
      <c r="X65" s="68"/>
      <c r="Y65" s="301"/>
      <c r="Z65" s="301"/>
      <c r="AA65" s="301"/>
      <c r="AB65" s="301"/>
      <c r="AC65" s="301"/>
      <c r="AD65" s="301"/>
      <c r="AE65" s="301"/>
      <c r="AF65" s="301"/>
      <c r="AG65" s="301"/>
      <c r="AH65" s="301"/>
      <c r="AI65" s="68"/>
      <c r="AJ65" s="301"/>
      <c r="AK65" s="301"/>
      <c r="AL65" s="301"/>
      <c r="AM65" s="301"/>
      <c r="AN65" s="301"/>
      <c r="AO65" s="301"/>
      <c r="AP65" s="301"/>
      <c r="AQ65" s="301"/>
      <c r="AR65" s="301"/>
      <c r="AS65" s="301"/>
      <c r="AT65" s="68"/>
      <c r="AU65" s="301"/>
      <c r="AV65" s="301"/>
      <c r="AW65" s="301"/>
      <c r="AX65" s="301"/>
      <c r="AY65" s="301"/>
      <c r="AZ65" s="301"/>
      <c r="BA65" s="301"/>
      <c r="BB65" s="301"/>
      <c r="BC65" s="301"/>
      <c r="BD65" s="301"/>
      <c r="BE65" s="68"/>
      <c r="BF65" s="301"/>
      <c r="BG65" s="301"/>
      <c r="BH65" s="301"/>
      <c r="BI65" s="301"/>
      <c r="BJ65" s="301"/>
      <c r="BK65" s="301"/>
      <c r="BL65" s="301"/>
      <c r="BM65" s="301"/>
      <c r="BN65" s="301"/>
      <c r="BO65" s="301"/>
      <c r="BP65" s="68"/>
      <c r="BQ65" s="301"/>
      <c r="BR65" s="301"/>
      <c r="BS65" s="301"/>
      <c r="BT65" s="301"/>
      <c r="BU65" s="301"/>
      <c r="BV65" s="301"/>
      <c r="BW65" s="301"/>
      <c r="BX65" s="301"/>
      <c r="BY65" s="301"/>
      <c r="BZ65" s="301"/>
      <c r="CA65" s="68"/>
      <c r="CB65" s="301"/>
      <c r="CC65" s="301"/>
      <c r="CD65" s="301"/>
      <c r="CE65" s="301"/>
      <c r="CF65" s="301"/>
      <c r="CG65" s="301"/>
      <c r="CH65" s="301"/>
      <c r="CI65" s="301"/>
      <c r="CJ65" s="301"/>
      <c r="CK65" s="301"/>
      <c r="CL65" s="68"/>
      <c r="CM65" s="301"/>
      <c r="CN65" s="301"/>
      <c r="CO65" s="301"/>
      <c r="CP65" s="301"/>
      <c r="CQ65" s="301"/>
      <c r="CR65" s="301"/>
      <c r="CS65" s="301"/>
      <c r="CT65" s="301"/>
      <c r="CU65" s="301"/>
      <c r="CV65" s="301"/>
      <c r="CW65" s="68"/>
      <c r="CX65" s="301"/>
      <c r="CY65" s="301"/>
      <c r="CZ65" s="301"/>
      <c r="DA65" s="301"/>
      <c r="DB65" s="301"/>
      <c r="DC65" s="301"/>
      <c r="DD65" s="301"/>
      <c r="DE65" s="301"/>
      <c r="DF65" s="301"/>
      <c r="DG65" s="301"/>
      <c r="DH65" s="68"/>
      <c r="DI65" s="301"/>
      <c r="DJ65" s="301"/>
      <c r="DK65" s="301"/>
      <c r="DL65" s="301"/>
      <c r="DM65" s="301"/>
      <c r="DN65" s="301"/>
      <c r="DO65" s="301"/>
      <c r="DP65" s="301"/>
      <c r="DQ65" s="301"/>
      <c r="DR65" s="301"/>
      <c r="DS65" s="68"/>
      <c r="DT65" s="301"/>
      <c r="DU65" s="301"/>
      <c r="DV65" s="301"/>
      <c r="DW65" s="301"/>
      <c r="DX65" s="301"/>
      <c r="DY65" s="301"/>
      <c r="DZ65" s="301"/>
      <c r="EA65" s="301"/>
      <c r="EB65" s="301"/>
      <c r="EC65" s="301"/>
      <c r="ED65" s="68"/>
      <c r="EE65" s="301"/>
      <c r="EF65" s="301"/>
      <c r="EG65" s="301"/>
      <c r="EH65" s="301"/>
      <c r="EI65" s="301"/>
      <c r="EJ65" s="301"/>
      <c r="EK65" s="301"/>
      <c r="EL65" s="301"/>
      <c r="EM65" s="301"/>
      <c r="EN65" s="301"/>
      <c r="EO65" s="219"/>
    </row>
    <row r="66" spans="1:163" outlineLevel="1" x14ac:dyDescent="0.3">
      <c r="A66" s="83"/>
      <c r="B66" s="92" t="s">
        <v>66</v>
      </c>
      <c r="C66" s="295"/>
      <c r="D66" s="296"/>
      <c r="E66" s="296"/>
      <c r="F66" s="296"/>
      <c r="G66" s="296"/>
      <c r="H66" s="296"/>
      <c r="I66" s="296"/>
      <c r="J66" s="296"/>
      <c r="K66" s="296"/>
      <c r="L66" s="297"/>
      <c r="M66" s="69"/>
      <c r="N66" s="295"/>
      <c r="O66" s="296"/>
      <c r="P66" s="296"/>
      <c r="Q66" s="296"/>
      <c r="R66" s="296"/>
      <c r="S66" s="296"/>
      <c r="T66" s="296"/>
      <c r="U66" s="296"/>
      <c r="V66" s="296"/>
      <c r="W66" s="297"/>
      <c r="X66" s="69"/>
      <c r="Y66" s="295"/>
      <c r="Z66" s="296"/>
      <c r="AA66" s="296"/>
      <c r="AB66" s="296"/>
      <c r="AC66" s="296"/>
      <c r="AD66" s="296"/>
      <c r="AE66" s="296"/>
      <c r="AF66" s="296"/>
      <c r="AG66" s="296"/>
      <c r="AH66" s="297"/>
      <c r="AI66" s="69"/>
      <c r="AJ66" s="295"/>
      <c r="AK66" s="296"/>
      <c r="AL66" s="296"/>
      <c r="AM66" s="296"/>
      <c r="AN66" s="296"/>
      <c r="AO66" s="296"/>
      <c r="AP66" s="296"/>
      <c r="AQ66" s="296"/>
      <c r="AR66" s="296"/>
      <c r="AS66" s="297"/>
      <c r="AT66" s="69"/>
      <c r="AU66" s="295"/>
      <c r="AV66" s="296"/>
      <c r="AW66" s="296"/>
      <c r="AX66" s="296"/>
      <c r="AY66" s="296"/>
      <c r="AZ66" s="296"/>
      <c r="BA66" s="296"/>
      <c r="BB66" s="296"/>
      <c r="BC66" s="296"/>
      <c r="BD66" s="297"/>
      <c r="BE66" s="69"/>
      <c r="BF66" s="295"/>
      <c r="BG66" s="296"/>
      <c r="BH66" s="296"/>
      <c r="BI66" s="296"/>
      <c r="BJ66" s="296"/>
      <c r="BK66" s="296"/>
      <c r="BL66" s="296"/>
      <c r="BM66" s="296"/>
      <c r="BN66" s="296"/>
      <c r="BO66" s="297"/>
      <c r="BP66" s="69"/>
      <c r="BQ66" s="295"/>
      <c r="BR66" s="296"/>
      <c r="BS66" s="296"/>
      <c r="BT66" s="296"/>
      <c r="BU66" s="296"/>
      <c r="BV66" s="296"/>
      <c r="BW66" s="296"/>
      <c r="BX66" s="296"/>
      <c r="BY66" s="296"/>
      <c r="BZ66" s="297"/>
      <c r="CA66" s="69"/>
      <c r="CB66" s="295"/>
      <c r="CC66" s="296"/>
      <c r="CD66" s="296"/>
      <c r="CE66" s="296"/>
      <c r="CF66" s="296"/>
      <c r="CG66" s="296"/>
      <c r="CH66" s="296"/>
      <c r="CI66" s="296"/>
      <c r="CJ66" s="296"/>
      <c r="CK66" s="297"/>
      <c r="CL66" s="69"/>
      <c r="CM66" s="295"/>
      <c r="CN66" s="296"/>
      <c r="CO66" s="296"/>
      <c r="CP66" s="296"/>
      <c r="CQ66" s="296"/>
      <c r="CR66" s="296"/>
      <c r="CS66" s="296"/>
      <c r="CT66" s="296"/>
      <c r="CU66" s="296"/>
      <c r="CV66" s="297"/>
      <c r="CW66" s="69"/>
      <c r="CX66" s="295"/>
      <c r="CY66" s="296"/>
      <c r="CZ66" s="296"/>
      <c r="DA66" s="296"/>
      <c r="DB66" s="296"/>
      <c r="DC66" s="296"/>
      <c r="DD66" s="296"/>
      <c r="DE66" s="296"/>
      <c r="DF66" s="296"/>
      <c r="DG66" s="297"/>
      <c r="DH66" s="69"/>
      <c r="DI66" s="295"/>
      <c r="DJ66" s="296"/>
      <c r="DK66" s="296"/>
      <c r="DL66" s="296"/>
      <c r="DM66" s="296"/>
      <c r="DN66" s="296"/>
      <c r="DO66" s="296"/>
      <c r="DP66" s="296"/>
      <c r="DQ66" s="296"/>
      <c r="DR66" s="297"/>
      <c r="DS66" s="69"/>
      <c r="DT66" s="295"/>
      <c r="DU66" s="296"/>
      <c r="DV66" s="296"/>
      <c r="DW66" s="296"/>
      <c r="DX66" s="296"/>
      <c r="DY66" s="296"/>
      <c r="DZ66" s="296"/>
      <c r="EA66" s="296"/>
      <c r="EB66" s="296"/>
      <c r="EC66" s="297"/>
      <c r="ED66" s="69"/>
      <c r="EE66" s="295"/>
      <c r="EF66" s="296"/>
      <c r="EG66" s="296"/>
      <c r="EH66" s="296"/>
      <c r="EI66" s="296"/>
      <c r="EJ66" s="296"/>
      <c r="EK66" s="296"/>
      <c r="EL66" s="296"/>
      <c r="EM66" s="296"/>
      <c r="EN66" s="297"/>
      <c r="EO66" s="220"/>
    </row>
    <row r="67" spans="1:163" outlineLevel="1" x14ac:dyDescent="0.3">
      <c r="A67" s="83"/>
      <c r="B67" s="221" t="s">
        <v>67</v>
      </c>
      <c r="C67" s="302">
        <f>SUM(C64:L66)</f>
        <v>0</v>
      </c>
      <c r="D67" s="302"/>
      <c r="E67" s="302"/>
      <c r="F67" s="302"/>
      <c r="G67" s="302"/>
      <c r="H67" s="302"/>
      <c r="I67" s="302"/>
      <c r="J67" s="302"/>
      <c r="K67" s="302"/>
      <c r="L67" s="302"/>
      <c r="M67" s="68"/>
      <c r="N67" s="302">
        <f>SUM(N64:W66)</f>
        <v>0</v>
      </c>
      <c r="O67" s="302"/>
      <c r="P67" s="302"/>
      <c r="Q67" s="302"/>
      <c r="R67" s="302"/>
      <c r="S67" s="302"/>
      <c r="T67" s="302"/>
      <c r="U67" s="302"/>
      <c r="V67" s="302"/>
      <c r="W67" s="302"/>
      <c r="X67" s="68"/>
      <c r="Y67" s="302">
        <f>SUM(Y64:AH66)</f>
        <v>0</v>
      </c>
      <c r="Z67" s="302"/>
      <c r="AA67" s="302"/>
      <c r="AB67" s="302"/>
      <c r="AC67" s="302"/>
      <c r="AD67" s="302"/>
      <c r="AE67" s="302"/>
      <c r="AF67" s="302"/>
      <c r="AG67" s="302"/>
      <c r="AH67" s="302"/>
      <c r="AI67" s="68"/>
      <c r="AJ67" s="302">
        <f>SUM(AJ64:AS66)</f>
        <v>0</v>
      </c>
      <c r="AK67" s="302"/>
      <c r="AL67" s="302"/>
      <c r="AM67" s="302"/>
      <c r="AN67" s="302"/>
      <c r="AO67" s="302"/>
      <c r="AP67" s="302"/>
      <c r="AQ67" s="302"/>
      <c r="AR67" s="302"/>
      <c r="AS67" s="302"/>
      <c r="AT67" s="68"/>
      <c r="AU67" s="302">
        <f>SUM(AU64:BD66)</f>
        <v>0</v>
      </c>
      <c r="AV67" s="302"/>
      <c r="AW67" s="302"/>
      <c r="AX67" s="302"/>
      <c r="AY67" s="302"/>
      <c r="AZ67" s="302"/>
      <c r="BA67" s="302"/>
      <c r="BB67" s="302"/>
      <c r="BC67" s="302"/>
      <c r="BD67" s="302"/>
      <c r="BE67" s="68"/>
      <c r="BF67" s="302">
        <f>SUM(BF64:BO66)</f>
        <v>0</v>
      </c>
      <c r="BG67" s="302"/>
      <c r="BH67" s="302"/>
      <c r="BI67" s="302"/>
      <c r="BJ67" s="302"/>
      <c r="BK67" s="302"/>
      <c r="BL67" s="302"/>
      <c r="BM67" s="302"/>
      <c r="BN67" s="302"/>
      <c r="BO67" s="302"/>
      <c r="BP67" s="68"/>
      <c r="BQ67" s="302">
        <f>SUM(BQ64:BZ66)</f>
        <v>0</v>
      </c>
      <c r="BR67" s="302"/>
      <c r="BS67" s="302"/>
      <c r="BT67" s="302"/>
      <c r="BU67" s="302"/>
      <c r="BV67" s="302"/>
      <c r="BW67" s="302"/>
      <c r="BX67" s="302"/>
      <c r="BY67" s="302"/>
      <c r="BZ67" s="302"/>
      <c r="CA67" s="68"/>
      <c r="CB67" s="302">
        <f>SUM(CB64:CK66)</f>
        <v>0</v>
      </c>
      <c r="CC67" s="302"/>
      <c r="CD67" s="302"/>
      <c r="CE67" s="302"/>
      <c r="CF67" s="302"/>
      <c r="CG67" s="302"/>
      <c r="CH67" s="302"/>
      <c r="CI67" s="302"/>
      <c r="CJ67" s="302"/>
      <c r="CK67" s="302"/>
      <c r="CL67" s="68"/>
      <c r="CM67" s="302">
        <f>SUM(CM64:CV66)</f>
        <v>0</v>
      </c>
      <c r="CN67" s="302"/>
      <c r="CO67" s="302"/>
      <c r="CP67" s="302"/>
      <c r="CQ67" s="302"/>
      <c r="CR67" s="302"/>
      <c r="CS67" s="302"/>
      <c r="CT67" s="302"/>
      <c r="CU67" s="302"/>
      <c r="CV67" s="302"/>
      <c r="CW67" s="68"/>
      <c r="CX67" s="302">
        <f>SUM(CX64:DG66)</f>
        <v>0</v>
      </c>
      <c r="CY67" s="302"/>
      <c r="CZ67" s="302"/>
      <c r="DA67" s="302"/>
      <c r="DB67" s="302"/>
      <c r="DC67" s="302"/>
      <c r="DD67" s="302"/>
      <c r="DE67" s="302"/>
      <c r="DF67" s="302"/>
      <c r="DG67" s="302"/>
      <c r="DH67" s="68"/>
      <c r="DI67" s="302">
        <f>SUM(DI64:DR66)</f>
        <v>0</v>
      </c>
      <c r="DJ67" s="302"/>
      <c r="DK67" s="302"/>
      <c r="DL67" s="302"/>
      <c r="DM67" s="302"/>
      <c r="DN67" s="302"/>
      <c r="DO67" s="302"/>
      <c r="DP67" s="302"/>
      <c r="DQ67" s="302"/>
      <c r="DR67" s="302"/>
      <c r="DS67" s="68"/>
      <c r="DT67" s="302">
        <f>SUM(DT64:EC66)</f>
        <v>0</v>
      </c>
      <c r="DU67" s="302"/>
      <c r="DV67" s="302"/>
      <c r="DW67" s="302"/>
      <c r="DX67" s="302"/>
      <c r="DY67" s="302"/>
      <c r="DZ67" s="302"/>
      <c r="EA67" s="302"/>
      <c r="EB67" s="302"/>
      <c r="EC67" s="302"/>
      <c r="ED67" s="68"/>
      <c r="EE67" s="302">
        <f>SUM(EE64:EN66)</f>
        <v>0</v>
      </c>
      <c r="EF67" s="302"/>
      <c r="EG67" s="302"/>
      <c r="EH67" s="302"/>
      <c r="EI67" s="302"/>
      <c r="EJ67" s="302"/>
      <c r="EK67" s="302"/>
      <c r="EL67" s="302"/>
      <c r="EM67" s="302"/>
      <c r="EN67" s="302"/>
      <c r="EO67" s="219"/>
    </row>
    <row r="68" spans="1:163" ht="8.25" customHeight="1" outlineLevel="1" thickBot="1" x14ac:dyDescent="0.35">
      <c r="A68" s="85"/>
      <c r="B68" s="86"/>
      <c r="C68" s="86"/>
      <c r="D68" s="86"/>
      <c r="E68" s="86"/>
      <c r="F68" s="86"/>
      <c r="G68" s="86"/>
      <c r="H68" s="86"/>
      <c r="I68" s="86"/>
      <c r="J68" s="86"/>
      <c r="K68" s="86"/>
      <c r="L68" s="86"/>
      <c r="M68" s="86"/>
      <c r="N68" s="86"/>
      <c r="O68" s="86"/>
      <c r="P68" s="86"/>
      <c r="Q68" s="86"/>
      <c r="R68" s="86"/>
      <c r="S68" s="86"/>
      <c r="T68" s="86"/>
      <c r="U68" s="86"/>
      <c r="V68" s="86"/>
      <c r="W68" s="86"/>
      <c r="X68" s="86"/>
      <c r="Y68" s="86"/>
      <c r="Z68" s="86"/>
      <c r="AA68" s="86"/>
      <c r="AB68" s="86"/>
      <c r="AC68" s="86"/>
      <c r="AD68" s="86"/>
      <c r="AE68" s="86"/>
      <c r="AF68" s="86"/>
      <c r="AG68" s="86"/>
      <c r="AH68" s="86"/>
      <c r="AI68" s="86"/>
      <c r="AJ68" s="86"/>
      <c r="AK68" s="86"/>
      <c r="AL68" s="86"/>
      <c r="AM68" s="86"/>
      <c r="AN68" s="86"/>
      <c r="AO68" s="86"/>
      <c r="AP68" s="86"/>
      <c r="AQ68" s="86"/>
      <c r="AR68" s="86"/>
      <c r="AS68" s="86"/>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c r="BR68" s="86"/>
      <c r="BS68" s="86"/>
      <c r="BT68" s="86"/>
      <c r="BU68" s="86"/>
      <c r="BV68" s="86"/>
      <c r="BW68" s="86"/>
      <c r="BX68" s="86"/>
      <c r="BY68" s="86"/>
      <c r="BZ68" s="86"/>
      <c r="CA68" s="86"/>
      <c r="CB68" s="86"/>
      <c r="CC68" s="86"/>
      <c r="CD68" s="86"/>
      <c r="CE68" s="86"/>
      <c r="CF68" s="86"/>
      <c r="CG68" s="86"/>
      <c r="CH68" s="86"/>
      <c r="CI68" s="86"/>
      <c r="CJ68" s="86"/>
      <c r="CK68" s="86"/>
      <c r="CL68" s="86"/>
      <c r="CM68" s="86"/>
      <c r="CN68" s="86"/>
      <c r="CO68" s="86"/>
      <c r="CP68" s="86"/>
      <c r="CQ68" s="86"/>
      <c r="CR68" s="86"/>
      <c r="CS68" s="86"/>
      <c r="CT68" s="86"/>
      <c r="CU68" s="86"/>
      <c r="CV68" s="86"/>
      <c r="CW68" s="86"/>
      <c r="CX68" s="86"/>
      <c r="CY68" s="86"/>
      <c r="CZ68" s="86"/>
      <c r="DA68" s="86"/>
      <c r="DB68" s="86"/>
      <c r="DC68" s="86"/>
      <c r="DD68" s="86"/>
      <c r="DE68" s="86"/>
      <c r="DF68" s="86"/>
      <c r="DG68" s="86"/>
      <c r="DH68" s="86"/>
      <c r="DI68" s="86"/>
      <c r="DJ68" s="86"/>
      <c r="DK68" s="86"/>
      <c r="DL68" s="86"/>
      <c r="DM68" s="86"/>
      <c r="DN68" s="86"/>
      <c r="DO68" s="86"/>
      <c r="DP68" s="86"/>
      <c r="DQ68" s="86"/>
      <c r="DR68" s="86"/>
      <c r="DS68" s="86"/>
      <c r="DT68" s="86"/>
      <c r="DU68" s="86"/>
      <c r="DV68" s="86"/>
      <c r="DW68" s="86"/>
      <c r="DX68" s="86"/>
      <c r="DY68" s="86"/>
      <c r="DZ68" s="86"/>
      <c r="EA68" s="86"/>
      <c r="EB68" s="86"/>
      <c r="EC68" s="86"/>
      <c r="ED68" s="86"/>
      <c r="EE68" s="86"/>
      <c r="EF68" s="86"/>
      <c r="EG68" s="86"/>
      <c r="EH68" s="86"/>
      <c r="EI68" s="86"/>
      <c r="EJ68" s="86"/>
      <c r="EK68" s="86"/>
      <c r="EL68" s="86"/>
      <c r="EM68" s="86"/>
      <c r="EN68" s="86"/>
      <c r="EO68" s="87"/>
    </row>
    <row r="69" spans="1:163" outlineLevel="1" x14ac:dyDescent="0.3"/>
    <row r="71" spans="1:163" ht="25.5" outlineLevel="1" x14ac:dyDescent="0.3">
      <c r="B71" s="61" t="str">
        <f>"Kindergarten Inclusive Support Scheme (KISS) for Semester "&amp;'Criteria Sheet'!H70&amp;" - "&amp;'Criteria Sheet'!H69</f>
        <v>Kindergarten Inclusive Support Scheme (KISS) for Semester 2 - 2022</v>
      </c>
      <c r="C71" s="61"/>
      <c r="D71" s="61"/>
      <c r="E71" s="61"/>
      <c r="F71" s="61"/>
      <c r="G71" s="61"/>
      <c r="H71" s="61"/>
      <c r="I71" s="61"/>
      <c r="J71" s="61"/>
      <c r="K71" s="61"/>
      <c r="L71" s="61"/>
    </row>
    <row r="72" spans="1:163" ht="7.5" customHeight="1" outlineLevel="1" x14ac:dyDescent="0.3">
      <c r="B72" s="61"/>
      <c r="C72" s="61"/>
      <c r="D72" s="61"/>
      <c r="E72" s="61"/>
      <c r="F72" s="61"/>
      <c r="G72" s="61"/>
      <c r="H72" s="61"/>
      <c r="I72" s="61"/>
      <c r="J72" s="61"/>
      <c r="K72" s="61"/>
      <c r="L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c r="DA72" s="61"/>
      <c r="DB72" s="61"/>
      <c r="DC72" s="61"/>
      <c r="DD72" s="61"/>
      <c r="DE72" s="61"/>
      <c r="DF72" s="61"/>
      <c r="DG72" s="61"/>
      <c r="DH72" s="61"/>
      <c r="DI72" s="61"/>
      <c r="DJ72" s="61"/>
      <c r="DK72" s="61"/>
      <c r="DL72" s="61"/>
      <c r="DM72" s="61"/>
      <c r="DN72" s="61"/>
      <c r="DO72" s="61"/>
      <c r="DP72" s="61"/>
      <c r="DQ72" s="61"/>
      <c r="DR72" s="61"/>
      <c r="DS72" s="61"/>
      <c r="DT72" s="61"/>
      <c r="DU72" s="61"/>
      <c r="DV72" s="61"/>
      <c r="DW72" s="61"/>
      <c r="DX72" s="61"/>
      <c r="DY72" s="61"/>
      <c r="DZ72" s="61"/>
      <c r="EA72" s="61"/>
      <c r="EB72" s="61"/>
      <c r="EC72" s="61"/>
      <c r="ED72" s="61"/>
      <c r="EE72" s="61"/>
      <c r="EF72" s="61"/>
      <c r="EG72" s="61"/>
      <c r="EH72" s="61"/>
      <c r="EI72" s="61"/>
      <c r="EJ72" s="61"/>
      <c r="EK72" s="61"/>
      <c r="EL72" s="61"/>
      <c r="EM72" s="61"/>
      <c r="EN72" s="61"/>
    </row>
    <row r="73" spans="1:163" ht="24" customHeight="1" outlineLevel="1" x14ac:dyDescent="0.3">
      <c r="E73" s="352" t="str">
        <f>IF(ISBLANK($E$9),"",$E$9)</f>
        <v>Brisbane</v>
      </c>
      <c r="F73" s="353"/>
      <c r="G73" s="353"/>
      <c r="H73" s="353"/>
      <c r="I73" s="353"/>
      <c r="J73" s="353"/>
      <c r="K73" s="353"/>
      <c r="L73" s="354"/>
      <c r="M73" s="271"/>
    </row>
    <row r="74" spans="1:163" ht="7.5" customHeight="1" outlineLevel="1" x14ac:dyDescent="0.3"/>
    <row r="75" spans="1:163" ht="17.25" outlineLevel="1" thickBot="1" x14ac:dyDescent="0.35">
      <c r="B75" s="88" t="s">
        <v>37</v>
      </c>
      <c r="D75" s="77" t="s">
        <v>38</v>
      </c>
      <c r="E75" s="334">
        <f>'Criteria Sheet'!$J$73</f>
        <v>44753</v>
      </c>
      <c r="F75" s="334"/>
      <c r="G75" s="247"/>
      <c r="H75" s="247"/>
      <c r="I75" s="89" t="s">
        <v>39</v>
      </c>
      <c r="J75" s="334">
        <f>'Criteria Sheet'!$J$74</f>
        <v>44876</v>
      </c>
      <c r="K75" s="334"/>
      <c r="L75" s="247"/>
      <c r="M75" s="248"/>
      <c r="N75" s="247"/>
      <c r="O75" s="247"/>
      <c r="P75" s="247"/>
      <c r="Q75" s="247"/>
      <c r="R75" s="247"/>
      <c r="S75" s="247"/>
      <c r="T75" s="247"/>
      <c r="U75" s="247"/>
      <c r="V75" s="247"/>
      <c r="W75" s="247"/>
      <c r="X75" s="247"/>
      <c r="Y75" s="247"/>
      <c r="Z75" s="247"/>
      <c r="AA75" s="247"/>
      <c r="AB75" s="247"/>
      <c r="AC75" s="247"/>
      <c r="AD75" s="247"/>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c r="CO75" s="247"/>
      <c r="CP75" s="247"/>
      <c r="CQ75" s="247"/>
      <c r="CR75" s="247"/>
      <c r="CS75" s="247"/>
      <c r="CT75" s="247"/>
      <c r="CU75" s="247"/>
      <c r="CV75" s="247"/>
      <c r="CW75" s="247"/>
      <c r="CX75" s="247"/>
      <c r="CY75" s="247"/>
      <c r="CZ75" s="247"/>
      <c r="DA75" s="247"/>
      <c r="DB75" s="247"/>
      <c r="DC75" s="247"/>
      <c r="DD75" s="247"/>
      <c r="DE75" s="247"/>
      <c r="DF75" s="247"/>
      <c r="DG75" s="247"/>
      <c r="DH75" s="247"/>
      <c r="DI75" s="247"/>
      <c r="DJ75" s="247"/>
      <c r="DK75" s="247"/>
      <c r="DL75" s="247"/>
      <c r="DM75" s="247"/>
      <c r="DN75" s="247"/>
      <c r="DO75" s="247"/>
      <c r="DP75" s="247"/>
      <c r="DQ75" s="247"/>
      <c r="DR75" s="247"/>
      <c r="DS75" s="247"/>
      <c r="DT75" s="247"/>
      <c r="DU75" s="247"/>
      <c r="DV75" s="247"/>
      <c r="DW75" s="247"/>
      <c r="DX75" s="247"/>
      <c r="DY75" s="247"/>
      <c r="DZ75" s="247"/>
      <c r="EA75" s="247"/>
      <c r="EB75" s="247"/>
      <c r="EC75" s="247"/>
      <c r="ED75" s="247"/>
      <c r="EE75" s="247"/>
      <c r="EF75" s="247"/>
      <c r="EG75" s="247"/>
      <c r="EH75" s="247"/>
      <c r="EI75" s="247"/>
      <c r="EJ75" s="247"/>
      <c r="EK75" s="247"/>
      <c r="EL75" s="247"/>
      <c r="EM75" s="247"/>
      <c r="EN75" s="247"/>
    </row>
    <row r="76" spans="1:163" ht="6.75" customHeight="1" outlineLevel="1" x14ac:dyDescent="0.3">
      <c r="A76" s="78"/>
      <c r="B76" s="67"/>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c r="BX76" s="79"/>
      <c r="BY76" s="79"/>
      <c r="BZ76" s="79"/>
      <c r="CA76" s="79"/>
      <c r="CB76" s="79"/>
      <c r="CC76" s="79"/>
      <c r="CD76" s="79"/>
      <c r="CE76" s="79"/>
      <c r="CF76" s="79"/>
      <c r="CG76" s="79"/>
      <c r="CH76" s="79"/>
      <c r="CI76" s="79"/>
      <c r="CJ76" s="79"/>
      <c r="CK76" s="79"/>
      <c r="CL76" s="79"/>
      <c r="CM76" s="79"/>
      <c r="CN76" s="79"/>
      <c r="CO76" s="79"/>
      <c r="CP76" s="79"/>
      <c r="CQ76" s="79"/>
      <c r="CR76" s="79"/>
      <c r="CS76" s="79"/>
      <c r="CT76" s="79"/>
      <c r="CU76" s="79"/>
      <c r="CV76" s="79"/>
      <c r="CW76" s="79"/>
      <c r="CX76" s="79"/>
      <c r="CY76" s="79"/>
      <c r="CZ76" s="79"/>
      <c r="DA76" s="79"/>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80"/>
    </row>
    <row r="77" spans="1:163" s="62" customFormat="1" ht="37.5" customHeight="1" outlineLevel="1" x14ac:dyDescent="0.3">
      <c r="A77" s="90"/>
      <c r="B77" s="104" t="s">
        <v>41</v>
      </c>
      <c r="C77" s="303" t="str">
        <f>IF(ISBLANK(C$16),"",C$16)</f>
        <v/>
      </c>
      <c r="D77" s="304"/>
      <c r="E77" s="304"/>
      <c r="F77" s="304"/>
      <c r="G77" s="304"/>
      <c r="H77" s="304"/>
      <c r="I77" s="304"/>
      <c r="J77" s="304"/>
      <c r="K77" s="304"/>
      <c r="L77" s="305"/>
      <c r="M77" s="91"/>
      <c r="N77" s="303" t="str">
        <f>IF(ISBLANK(N$16),"",N$16)</f>
        <v/>
      </c>
      <c r="O77" s="304"/>
      <c r="P77" s="304"/>
      <c r="Q77" s="304"/>
      <c r="R77" s="304"/>
      <c r="S77" s="304"/>
      <c r="T77" s="304"/>
      <c r="U77" s="304"/>
      <c r="V77" s="304"/>
      <c r="W77" s="305"/>
      <c r="X77" s="91"/>
      <c r="Y77" s="303" t="str">
        <f>IF(ISBLANK(Y$16),"",Y$16)</f>
        <v/>
      </c>
      <c r="Z77" s="304"/>
      <c r="AA77" s="304"/>
      <c r="AB77" s="304"/>
      <c r="AC77" s="304"/>
      <c r="AD77" s="304"/>
      <c r="AE77" s="304"/>
      <c r="AF77" s="304"/>
      <c r="AG77" s="304"/>
      <c r="AH77" s="305"/>
      <c r="AI77" s="91"/>
      <c r="AJ77" s="303" t="str">
        <f>IF(ISBLANK(AJ$16),"",AJ$16)</f>
        <v/>
      </c>
      <c r="AK77" s="304"/>
      <c r="AL77" s="304"/>
      <c r="AM77" s="304"/>
      <c r="AN77" s="304"/>
      <c r="AO77" s="304"/>
      <c r="AP77" s="304"/>
      <c r="AQ77" s="304"/>
      <c r="AR77" s="304"/>
      <c r="AS77" s="305"/>
      <c r="AT77" s="91"/>
      <c r="AU77" s="303" t="str">
        <f>IF(ISBLANK(AU$16),"",AU$16)</f>
        <v/>
      </c>
      <c r="AV77" s="304"/>
      <c r="AW77" s="304"/>
      <c r="AX77" s="304"/>
      <c r="AY77" s="304"/>
      <c r="AZ77" s="304"/>
      <c r="BA77" s="304"/>
      <c r="BB77" s="304"/>
      <c r="BC77" s="304"/>
      <c r="BD77" s="305"/>
      <c r="BE77" s="91"/>
      <c r="BF77" s="303" t="str">
        <f>IF(ISBLANK(BF$16),"",BF$16)</f>
        <v/>
      </c>
      <c r="BG77" s="304"/>
      <c r="BH77" s="304"/>
      <c r="BI77" s="304"/>
      <c r="BJ77" s="304"/>
      <c r="BK77" s="304"/>
      <c r="BL77" s="304"/>
      <c r="BM77" s="304"/>
      <c r="BN77" s="304"/>
      <c r="BO77" s="305"/>
      <c r="BP77" s="91"/>
      <c r="BQ77" s="303" t="str">
        <f>IF(ISBLANK(BQ$16),"",BQ$16)</f>
        <v/>
      </c>
      <c r="BR77" s="304"/>
      <c r="BS77" s="304"/>
      <c r="BT77" s="304"/>
      <c r="BU77" s="304"/>
      <c r="BV77" s="304"/>
      <c r="BW77" s="304"/>
      <c r="BX77" s="304"/>
      <c r="BY77" s="304"/>
      <c r="BZ77" s="305"/>
      <c r="CA77" s="91"/>
      <c r="CB77" s="303" t="str">
        <f>IF(ISBLANK(CB$16),"",CB$16)</f>
        <v/>
      </c>
      <c r="CC77" s="304"/>
      <c r="CD77" s="304"/>
      <c r="CE77" s="304"/>
      <c r="CF77" s="304"/>
      <c r="CG77" s="304"/>
      <c r="CH77" s="304"/>
      <c r="CI77" s="304"/>
      <c r="CJ77" s="304"/>
      <c r="CK77" s="305"/>
      <c r="CL77" s="91"/>
      <c r="CM77" s="303" t="str">
        <f>IF(ISBLANK(CM$16),"",CM$16)</f>
        <v/>
      </c>
      <c r="CN77" s="304"/>
      <c r="CO77" s="304"/>
      <c r="CP77" s="304"/>
      <c r="CQ77" s="304"/>
      <c r="CR77" s="304"/>
      <c r="CS77" s="304"/>
      <c r="CT77" s="304"/>
      <c r="CU77" s="304"/>
      <c r="CV77" s="305"/>
      <c r="CW77" s="91"/>
      <c r="CX77" s="303" t="str">
        <f>IF(ISBLANK(CX$16),"",CX$16)</f>
        <v/>
      </c>
      <c r="CY77" s="304"/>
      <c r="CZ77" s="304"/>
      <c r="DA77" s="304"/>
      <c r="DB77" s="304"/>
      <c r="DC77" s="304"/>
      <c r="DD77" s="304"/>
      <c r="DE77" s="304"/>
      <c r="DF77" s="304"/>
      <c r="DG77" s="305"/>
      <c r="DH77" s="91"/>
      <c r="DI77" s="303" t="str">
        <f>IF(ISBLANK(DI$16),"",DI$16)</f>
        <v/>
      </c>
      <c r="DJ77" s="304"/>
      <c r="DK77" s="304"/>
      <c r="DL77" s="304"/>
      <c r="DM77" s="304"/>
      <c r="DN77" s="304"/>
      <c r="DO77" s="304"/>
      <c r="DP77" s="304"/>
      <c r="DQ77" s="304"/>
      <c r="DR77" s="305"/>
      <c r="DS77" s="91"/>
      <c r="DT77" s="303" t="str">
        <f>IF(ISBLANK(DT$16),"",DT$16)</f>
        <v/>
      </c>
      <c r="DU77" s="304"/>
      <c r="DV77" s="304"/>
      <c r="DW77" s="304"/>
      <c r="DX77" s="304"/>
      <c r="DY77" s="304"/>
      <c r="DZ77" s="304"/>
      <c r="EA77" s="304"/>
      <c r="EB77" s="304"/>
      <c r="EC77" s="305"/>
      <c r="ED77" s="91"/>
      <c r="EE77" s="303" t="str">
        <f>IF(ISBLANK(EE$16),"",EE$16)</f>
        <v/>
      </c>
      <c r="EF77" s="304"/>
      <c r="EG77" s="304"/>
      <c r="EH77" s="304"/>
      <c r="EI77" s="304"/>
      <c r="EJ77" s="304"/>
      <c r="EK77" s="304"/>
      <c r="EL77" s="304"/>
      <c r="EM77" s="304"/>
      <c r="EN77" s="305"/>
      <c r="EO77" s="169"/>
      <c r="EP77"/>
      <c r="EQ77"/>
      <c r="ER77"/>
      <c r="ES77"/>
      <c r="ET77"/>
      <c r="EU77"/>
      <c r="EV77"/>
      <c r="EW77"/>
      <c r="EX77"/>
      <c r="EY77"/>
      <c r="EZ77"/>
      <c r="FA77"/>
      <c r="FB77"/>
      <c r="FC77"/>
      <c r="FD77"/>
      <c r="FE77"/>
      <c r="FF77"/>
      <c r="FG77"/>
    </row>
    <row r="78" spans="1:163" s="62" customFormat="1" ht="18.75" customHeight="1" outlineLevel="1" x14ac:dyDescent="0.3">
      <c r="A78" s="90"/>
      <c r="B78" s="105" t="s">
        <v>42</v>
      </c>
      <c r="C78" s="306" t="str">
        <f>IF(ISNA(VLOOKUP(C77,'Kindergaten list'!$B$44:$C$77,2,FALSE)),"",(VLOOKUP(C77,'Kindergaten list'!$B$44:$C$77,2,FALSE)))</f>
        <v/>
      </c>
      <c r="D78" s="307"/>
      <c r="E78" s="307"/>
      <c r="F78" s="307"/>
      <c r="G78" s="307"/>
      <c r="H78" s="307"/>
      <c r="I78" s="307"/>
      <c r="J78" s="307"/>
      <c r="K78" s="307"/>
      <c r="L78" s="308"/>
      <c r="M78" s="91"/>
      <c r="N78" s="306" t="str">
        <f>IF(ISNA(VLOOKUP(N77,'Kindergaten list'!$B$44:$C$77,2,FALSE)),"",(VLOOKUP(N77,'Kindergaten list'!$B$44:$C$77,2,FALSE)))</f>
        <v/>
      </c>
      <c r="O78" s="307"/>
      <c r="P78" s="307"/>
      <c r="Q78" s="307"/>
      <c r="R78" s="307"/>
      <c r="S78" s="307"/>
      <c r="T78" s="307"/>
      <c r="U78" s="307"/>
      <c r="V78" s="307"/>
      <c r="W78" s="308"/>
      <c r="X78" s="91"/>
      <c r="Y78" s="306" t="str">
        <f>IF(ISNA(VLOOKUP(Y77,'Kindergaten list'!$B$44:$C$77,2,FALSE)),"",(VLOOKUP(Y77,'Kindergaten list'!$B$44:$C$77,2,FALSE)))</f>
        <v/>
      </c>
      <c r="Z78" s="307"/>
      <c r="AA78" s="307"/>
      <c r="AB78" s="307"/>
      <c r="AC78" s="307"/>
      <c r="AD78" s="307"/>
      <c r="AE78" s="307"/>
      <c r="AF78" s="307"/>
      <c r="AG78" s="307"/>
      <c r="AH78" s="308"/>
      <c r="AI78" s="91"/>
      <c r="AJ78" s="306" t="str">
        <f>IF(ISNA(VLOOKUP(AJ77,'Kindergaten list'!$B$44:$C$77,2,FALSE)),"",(VLOOKUP(AJ77,'Kindergaten list'!$B$44:$C$77,2,FALSE)))</f>
        <v/>
      </c>
      <c r="AK78" s="307"/>
      <c r="AL78" s="307"/>
      <c r="AM78" s="307"/>
      <c r="AN78" s="307"/>
      <c r="AO78" s="307"/>
      <c r="AP78" s="307"/>
      <c r="AQ78" s="307"/>
      <c r="AR78" s="307"/>
      <c r="AS78" s="308"/>
      <c r="AT78" s="91"/>
      <c r="AU78" s="306" t="str">
        <f>IF(ISNA(VLOOKUP(AU77,'Kindergaten list'!$B$44:$C$77,2,FALSE)),"",(VLOOKUP(AU77,'Kindergaten list'!$B$44:$C$77,2,FALSE)))</f>
        <v/>
      </c>
      <c r="AV78" s="307"/>
      <c r="AW78" s="307"/>
      <c r="AX78" s="307"/>
      <c r="AY78" s="307"/>
      <c r="AZ78" s="307"/>
      <c r="BA78" s="307"/>
      <c r="BB78" s="307"/>
      <c r="BC78" s="307"/>
      <c r="BD78" s="308"/>
      <c r="BE78" s="91"/>
      <c r="BF78" s="306" t="str">
        <f>IF(ISNA(VLOOKUP(BF77,'Kindergaten list'!$B$44:$C$77,2,FALSE)),"",(VLOOKUP(BF77,'Kindergaten list'!$B$44:$C$77,2,FALSE)))</f>
        <v/>
      </c>
      <c r="BG78" s="307"/>
      <c r="BH78" s="307"/>
      <c r="BI78" s="307"/>
      <c r="BJ78" s="307"/>
      <c r="BK78" s="307"/>
      <c r="BL78" s="307"/>
      <c r="BM78" s="307"/>
      <c r="BN78" s="307"/>
      <c r="BO78" s="308"/>
      <c r="BP78" s="91"/>
      <c r="BQ78" s="306" t="str">
        <f>IF(ISNA(VLOOKUP(BQ77,'Kindergaten list'!$B$44:$C$77,2,FALSE)),"",(VLOOKUP(BQ77,'Kindergaten list'!$B$44:$C$77,2,FALSE)))</f>
        <v/>
      </c>
      <c r="BR78" s="307"/>
      <c r="BS78" s="307"/>
      <c r="BT78" s="307"/>
      <c r="BU78" s="307"/>
      <c r="BV78" s="307"/>
      <c r="BW78" s="307"/>
      <c r="BX78" s="307"/>
      <c r="BY78" s="307"/>
      <c r="BZ78" s="308"/>
      <c r="CA78" s="91"/>
      <c r="CB78" s="306" t="str">
        <f>IF(ISNA(VLOOKUP(CB77,'Kindergaten list'!$B$44:$C$77,2,FALSE)),"",(VLOOKUP(CB77,'Kindergaten list'!$B$44:$C$77,2,FALSE)))</f>
        <v/>
      </c>
      <c r="CC78" s="307"/>
      <c r="CD78" s="307"/>
      <c r="CE78" s="307"/>
      <c r="CF78" s="307"/>
      <c r="CG78" s="307"/>
      <c r="CH78" s="307"/>
      <c r="CI78" s="307"/>
      <c r="CJ78" s="307"/>
      <c r="CK78" s="308"/>
      <c r="CL78" s="91"/>
      <c r="CM78" s="306" t="str">
        <f>IF(ISNA(VLOOKUP(CM77,'Kindergaten list'!$B$44:$C$77,2,FALSE)),"",(VLOOKUP(CM77,'Kindergaten list'!$B$44:$C$77,2,FALSE)))</f>
        <v/>
      </c>
      <c r="CN78" s="307"/>
      <c r="CO78" s="307"/>
      <c r="CP78" s="307"/>
      <c r="CQ78" s="307"/>
      <c r="CR78" s="307"/>
      <c r="CS78" s="307"/>
      <c r="CT78" s="307"/>
      <c r="CU78" s="307"/>
      <c r="CV78" s="308"/>
      <c r="CW78" s="91"/>
      <c r="CX78" s="306" t="str">
        <f>IF(ISNA(VLOOKUP(CX77,'Kindergaten list'!$B$44:$C$77,2,FALSE)),"",(VLOOKUP(CX77,'Kindergaten list'!$B$44:$C$77,2,FALSE)))</f>
        <v/>
      </c>
      <c r="CY78" s="307"/>
      <c r="CZ78" s="307"/>
      <c r="DA78" s="307"/>
      <c r="DB78" s="307"/>
      <c r="DC78" s="307"/>
      <c r="DD78" s="307"/>
      <c r="DE78" s="307"/>
      <c r="DF78" s="307"/>
      <c r="DG78" s="308"/>
      <c r="DH78" s="91"/>
      <c r="DI78" s="306" t="str">
        <f>IF(ISNA(VLOOKUP(DI77,'Kindergaten list'!$B$44:$C$77,2,FALSE)),"",(VLOOKUP(DI77,'Kindergaten list'!$B$44:$C$77,2,FALSE)))</f>
        <v/>
      </c>
      <c r="DJ78" s="307"/>
      <c r="DK78" s="307"/>
      <c r="DL78" s="307"/>
      <c r="DM78" s="307"/>
      <c r="DN78" s="307"/>
      <c r="DO78" s="307"/>
      <c r="DP78" s="307"/>
      <c r="DQ78" s="307"/>
      <c r="DR78" s="308"/>
      <c r="DS78" s="91"/>
      <c r="DT78" s="306" t="str">
        <f>IF(ISNA(VLOOKUP(DT77,'Kindergaten list'!$B$44:$C$77,2,FALSE)),"",(VLOOKUP(DT77,'Kindergaten list'!$B$44:$C$77,2,FALSE)))</f>
        <v/>
      </c>
      <c r="DU78" s="307"/>
      <c r="DV78" s="307"/>
      <c r="DW78" s="307"/>
      <c r="DX78" s="307"/>
      <c r="DY78" s="307"/>
      <c r="DZ78" s="307"/>
      <c r="EA78" s="307"/>
      <c r="EB78" s="307"/>
      <c r="EC78" s="308"/>
      <c r="ED78" s="91"/>
      <c r="EE78" s="306" t="str">
        <f>IF(ISNA(VLOOKUP(EE77,'Kindergaten list'!$B$44:$C$77,2,FALSE)),"",(VLOOKUP(EE77,'Kindergaten list'!$B$44:$C$77,2,FALSE)))</f>
        <v/>
      </c>
      <c r="EF78" s="307"/>
      <c r="EG78" s="307"/>
      <c r="EH78" s="307"/>
      <c r="EI78" s="307"/>
      <c r="EJ78" s="307"/>
      <c r="EK78" s="307"/>
      <c r="EL78" s="307"/>
      <c r="EM78" s="307"/>
      <c r="EN78" s="308"/>
      <c r="EO78" s="169"/>
      <c r="EP78"/>
      <c r="EQ78"/>
      <c r="ER78"/>
      <c r="ES78"/>
      <c r="ET78"/>
      <c r="EU78"/>
      <c r="EV78"/>
      <c r="EW78"/>
      <c r="EX78"/>
      <c r="EY78"/>
      <c r="EZ78"/>
      <c r="FA78"/>
      <c r="FB78"/>
      <c r="FC78"/>
      <c r="FD78"/>
      <c r="FE78"/>
      <c r="FF78"/>
      <c r="FG78"/>
    </row>
    <row r="79" spans="1:163" ht="9.75" customHeight="1" outlineLevel="1" x14ac:dyDescent="0.3">
      <c r="A79" s="83"/>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c r="BM79" s="67"/>
      <c r="BN79" s="67"/>
      <c r="BO79" s="67"/>
      <c r="BP79" s="67"/>
      <c r="BQ79" s="67"/>
      <c r="BR79" s="67"/>
      <c r="BS79" s="67"/>
      <c r="BT79" s="67"/>
      <c r="BU79" s="67"/>
      <c r="BV79" s="67"/>
      <c r="BW79" s="67"/>
      <c r="BX79" s="67"/>
      <c r="BY79" s="67"/>
      <c r="BZ79" s="67"/>
      <c r="CA79" s="67"/>
      <c r="CB79" s="67"/>
      <c r="CC79" s="67"/>
      <c r="CD79" s="67"/>
      <c r="CE79" s="67"/>
      <c r="CF79" s="67"/>
      <c r="CG79" s="67"/>
      <c r="CH79" s="67"/>
      <c r="CI79" s="67"/>
      <c r="CJ79" s="67"/>
      <c r="CK79" s="67"/>
      <c r="CL79" s="67"/>
      <c r="CM79" s="67"/>
      <c r="CN79" s="67"/>
      <c r="CO79" s="67"/>
      <c r="CP79" s="67"/>
      <c r="CQ79" s="67"/>
      <c r="CR79" s="67"/>
      <c r="CS79" s="67"/>
      <c r="CT79" s="67"/>
      <c r="CU79" s="67"/>
      <c r="CV79" s="67"/>
      <c r="CW79" s="67"/>
      <c r="CX79" s="67"/>
      <c r="CY79" s="67"/>
      <c r="CZ79" s="67"/>
      <c r="DA79" s="67"/>
      <c r="DB79" s="67"/>
      <c r="DC79" s="67"/>
      <c r="DD79" s="67"/>
      <c r="DE79" s="67"/>
      <c r="DF79" s="67"/>
      <c r="DG79" s="67"/>
      <c r="DH79" s="67"/>
      <c r="DI79" s="67"/>
      <c r="DJ79" s="67"/>
      <c r="DK79" s="67"/>
      <c r="DL79" s="67"/>
      <c r="DM79" s="67"/>
      <c r="DN79" s="67"/>
      <c r="DO79" s="67"/>
      <c r="DP79" s="67"/>
      <c r="DQ79" s="67"/>
      <c r="DR79" s="67"/>
      <c r="DS79" s="67"/>
      <c r="DT79" s="67"/>
      <c r="DU79" s="67"/>
      <c r="DV79" s="67"/>
      <c r="DW79" s="67"/>
      <c r="DX79" s="67"/>
      <c r="DY79" s="67"/>
      <c r="DZ79" s="67"/>
      <c r="EA79" s="67"/>
      <c r="EB79" s="67"/>
      <c r="EC79" s="67"/>
      <c r="ED79" s="67"/>
      <c r="EE79" s="67"/>
      <c r="EF79" s="67"/>
      <c r="EG79" s="67"/>
      <c r="EH79" s="67"/>
      <c r="EI79" s="67"/>
      <c r="EJ79" s="67"/>
      <c r="EK79" s="67"/>
      <c r="EL79" s="67"/>
      <c r="EM79" s="67"/>
      <c r="EN79" s="67"/>
      <c r="EO79" s="84"/>
    </row>
    <row r="80" spans="1:163" ht="15" customHeight="1" outlineLevel="1" x14ac:dyDescent="0.3">
      <c r="A80" s="83"/>
      <c r="B80" s="243" t="s">
        <v>68</v>
      </c>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c r="BM80" s="67"/>
      <c r="BN80" s="67"/>
      <c r="BO80" s="67"/>
      <c r="BP80" s="67"/>
      <c r="BQ80" s="67"/>
      <c r="BR80" s="67"/>
      <c r="BS80" s="67"/>
      <c r="BT80" s="67"/>
      <c r="BU80" s="67"/>
      <c r="BV80" s="67"/>
      <c r="BW80" s="67"/>
      <c r="BX80" s="67"/>
      <c r="BY80" s="67"/>
      <c r="BZ80" s="67"/>
      <c r="CA80" s="67"/>
      <c r="CB80" s="67"/>
      <c r="CC80" s="67"/>
      <c r="CD80" s="67"/>
      <c r="CE80" s="67"/>
      <c r="CF80" s="67"/>
      <c r="CG80" s="67"/>
      <c r="CH80" s="67"/>
      <c r="CI80" s="67"/>
      <c r="CJ80" s="67"/>
      <c r="CK80" s="67"/>
      <c r="CL80" s="67"/>
      <c r="CM80" s="67"/>
      <c r="CN80" s="67"/>
      <c r="CO80" s="67"/>
      <c r="CP80" s="67"/>
      <c r="CQ80" s="67"/>
      <c r="CR80" s="67"/>
      <c r="CS80" s="67"/>
      <c r="CT80" s="67"/>
      <c r="CU80" s="67"/>
      <c r="CV80" s="67"/>
      <c r="CW80" s="67"/>
      <c r="CX80" s="67"/>
      <c r="CY80" s="67"/>
      <c r="CZ80" s="67"/>
      <c r="DA80" s="67"/>
      <c r="DB80" s="67"/>
      <c r="DC80" s="67"/>
      <c r="DD80" s="67"/>
      <c r="DE80" s="67"/>
      <c r="DF80" s="67"/>
      <c r="DG80" s="67"/>
      <c r="DH80" s="67"/>
      <c r="DI80" s="67"/>
      <c r="DJ80" s="67"/>
      <c r="DK80" s="67"/>
      <c r="DL80" s="67"/>
      <c r="DM80" s="67"/>
      <c r="DN80" s="67"/>
      <c r="DO80" s="67"/>
      <c r="DP80" s="67"/>
      <c r="DQ80" s="67"/>
      <c r="DR80" s="67"/>
      <c r="DS80" s="67"/>
      <c r="DT80" s="67"/>
      <c r="DU80" s="67"/>
      <c r="DV80" s="67"/>
      <c r="DW80" s="67"/>
      <c r="DX80" s="67"/>
      <c r="DY80" s="67"/>
      <c r="DZ80" s="67"/>
      <c r="EA80" s="67"/>
      <c r="EB80" s="67"/>
      <c r="EC80" s="67"/>
      <c r="ED80" s="67"/>
      <c r="EE80" s="67"/>
      <c r="EF80" s="67"/>
      <c r="EG80" s="67"/>
      <c r="EH80" s="67"/>
      <c r="EI80" s="67"/>
      <c r="EJ80" s="67"/>
      <c r="EK80" s="67"/>
      <c r="EL80" s="67"/>
      <c r="EM80" s="67"/>
      <c r="EN80" s="67"/>
      <c r="EO80" s="84"/>
    </row>
    <row r="81" spans="1:145" outlineLevel="1" x14ac:dyDescent="0.3">
      <c r="A81" s="83"/>
      <c r="B81" s="244" t="s">
        <v>62</v>
      </c>
      <c r="C81" s="309"/>
      <c r="D81" s="310"/>
      <c r="E81" s="310"/>
      <c r="F81" s="310"/>
      <c r="G81" s="310"/>
      <c r="H81" s="310"/>
      <c r="I81" s="310"/>
      <c r="J81" s="310"/>
      <c r="K81" s="310"/>
      <c r="L81" s="311"/>
      <c r="M81" s="68"/>
      <c r="N81" s="309"/>
      <c r="O81" s="310"/>
      <c r="P81" s="310"/>
      <c r="Q81" s="310"/>
      <c r="R81" s="310"/>
      <c r="S81" s="310"/>
      <c r="T81" s="310"/>
      <c r="U81" s="310"/>
      <c r="V81" s="310"/>
      <c r="W81" s="311"/>
      <c r="X81" s="68"/>
      <c r="Y81" s="309"/>
      <c r="Z81" s="310"/>
      <c r="AA81" s="310"/>
      <c r="AB81" s="310"/>
      <c r="AC81" s="310"/>
      <c r="AD81" s="310"/>
      <c r="AE81" s="310"/>
      <c r="AF81" s="310"/>
      <c r="AG81" s="310"/>
      <c r="AH81" s="311"/>
      <c r="AI81" s="68"/>
      <c r="AJ81" s="309"/>
      <c r="AK81" s="310"/>
      <c r="AL81" s="310"/>
      <c r="AM81" s="310"/>
      <c r="AN81" s="310"/>
      <c r="AO81" s="310"/>
      <c r="AP81" s="310"/>
      <c r="AQ81" s="310"/>
      <c r="AR81" s="310"/>
      <c r="AS81" s="311"/>
      <c r="AT81" s="68"/>
      <c r="AU81" s="309"/>
      <c r="AV81" s="310"/>
      <c r="AW81" s="310"/>
      <c r="AX81" s="310"/>
      <c r="AY81" s="310"/>
      <c r="AZ81" s="310"/>
      <c r="BA81" s="310"/>
      <c r="BB81" s="310"/>
      <c r="BC81" s="310"/>
      <c r="BD81" s="311"/>
      <c r="BE81" s="68"/>
      <c r="BF81" s="309"/>
      <c r="BG81" s="310"/>
      <c r="BH81" s="310"/>
      <c r="BI81" s="310"/>
      <c r="BJ81" s="310"/>
      <c r="BK81" s="310"/>
      <c r="BL81" s="310"/>
      <c r="BM81" s="310"/>
      <c r="BN81" s="310"/>
      <c r="BO81" s="311"/>
      <c r="BP81" s="68"/>
      <c r="BQ81" s="309"/>
      <c r="BR81" s="310"/>
      <c r="BS81" s="310"/>
      <c r="BT81" s="310"/>
      <c r="BU81" s="310"/>
      <c r="BV81" s="310"/>
      <c r="BW81" s="310"/>
      <c r="BX81" s="310"/>
      <c r="BY81" s="310"/>
      <c r="BZ81" s="311"/>
      <c r="CA81" s="68"/>
      <c r="CB81" s="309"/>
      <c r="CC81" s="310"/>
      <c r="CD81" s="310"/>
      <c r="CE81" s="310"/>
      <c r="CF81" s="310"/>
      <c r="CG81" s="310"/>
      <c r="CH81" s="310"/>
      <c r="CI81" s="310"/>
      <c r="CJ81" s="310"/>
      <c r="CK81" s="311"/>
      <c r="CL81" s="68"/>
      <c r="CM81" s="309"/>
      <c r="CN81" s="310"/>
      <c r="CO81" s="310"/>
      <c r="CP81" s="310"/>
      <c r="CQ81" s="310"/>
      <c r="CR81" s="310"/>
      <c r="CS81" s="310"/>
      <c r="CT81" s="310"/>
      <c r="CU81" s="310"/>
      <c r="CV81" s="311"/>
      <c r="CW81" s="68"/>
      <c r="CX81" s="309"/>
      <c r="CY81" s="310"/>
      <c r="CZ81" s="310"/>
      <c r="DA81" s="310"/>
      <c r="DB81" s="310"/>
      <c r="DC81" s="310"/>
      <c r="DD81" s="310"/>
      <c r="DE81" s="310"/>
      <c r="DF81" s="310"/>
      <c r="DG81" s="311"/>
      <c r="DH81" s="68"/>
      <c r="DI81" s="309"/>
      <c r="DJ81" s="310"/>
      <c r="DK81" s="310"/>
      <c r="DL81" s="310"/>
      <c r="DM81" s="310"/>
      <c r="DN81" s="310"/>
      <c r="DO81" s="310"/>
      <c r="DP81" s="310"/>
      <c r="DQ81" s="310"/>
      <c r="DR81" s="311"/>
      <c r="DS81" s="68"/>
      <c r="DT81" s="309"/>
      <c r="DU81" s="310"/>
      <c r="DV81" s="310"/>
      <c r="DW81" s="310"/>
      <c r="DX81" s="310"/>
      <c r="DY81" s="310"/>
      <c r="DZ81" s="310"/>
      <c r="EA81" s="310"/>
      <c r="EB81" s="310"/>
      <c r="EC81" s="311"/>
      <c r="ED81" s="68"/>
      <c r="EE81" s="309"/>
      <c r="EF81" s="310"/>
      <c r="EG81" s="310"/>
      <c r="EH81" s="310"/>
      <c r="EI81" s="310"/>
      <c r="EJ81" s="310"/>
      <c r="EK81" s="310"/>
      <c r="EL81" s="310"/>
      <c r="EM81" s="310"/>
      <c r="EN81" s="311"/>
      <c r="EO81" s="219"/>
    </row>
    <row r="82" spans="1:145" ht="38.25" outlineLevel="1" x14ac:dyDescent="0.3">
      <c r="A82" s="83"/>
      <c r="B82" s="244" t="s">
        <v>69</v>
      </c>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67"/>
      <c r="AX82" s="67"/>
      <c r="AY82" s="67"/>
      <c r="AZ82" s="67"/>
      <c r="BA82" s="67"/>
      <c r="BB82" s="67"/>
      <c r="BC82" s="67"/>
      <c r="BD82" s="67"/>
      <c r="BE82" s="67"/>
      <c r="BF82" s="67"/>
      <c r="BG82" s="67"/>
      <c r="BH82" s="67"/>
      <c r="BI82" s="67"/>
      <c r="BJ82" s="67"/>
      <c r="BK82" s="67"/>
      <c r="BL82" s="67"/>
      <c r="BM82" s="67"/>
      <c r="BN82" s="67"/>
      <c r="BO82" s="67"/>
      <c r="BP82" s="67"/>
      <c r="BQ82" s="67"/>
      <c r="BR82" s="67"/>
      <c r="BS82" s="67"/>
      <c r="BT82" s="67"/>
      <c r="BU82" s="67"/>
      <c r="BV82" s="67"/>
      <c r="BW82" s="67"/>
      <c r="BX82" s="67"/>
      <c r="BY82" s="67"/>
      <c r="BZ82" s="67"/>
      <c r="CA82" s="67"/>
      <c r="CB82" s="67"/>
      <c r="CC82" s="67"/>
      <c r="CD82" s="67"/>
      <c r="CE82" s="67"/>
      <c r="CF82" s="67"/>
      <c r="CG82" s="67"/>
      <c r="CH82" s="67"/>
      <c r="CI82" s="67"/>
      <c r="CJ82" s="67"/>
      <c r="CK82" s="67"/>
      <c r="CL82" s="67"/>
      <c r="CM82" s="67"/>
      <c r="CN82" s="67"/>
      <c r="CO82" s="67"/>
      <c r="CP82" s="67"/>
      <c r="CQ82" s="67"/>
      <c r="CR82" s="67"/>
      <c r="CS82" s="67"/>
      <c r="CT82" s="67"/>
      <c r="CU82" s="67"/>
      <c r="CV82" s="67"/>
      <c r="CW82" s="67"/>
      <c r="CX82" s="67"/>
      <c r="CY82" s="67"/>
      <c r="CZ82" s="67"/>
      <c r="DA82" s="67"/>
      <c r="DB82" s="67"/>
      <c r="DC82" s="67"/>
      <c r="DD82" s="67"/>
      <c r="DE82" s="67"/>
      <c r="DF82" s="67"/>
      <c r="DG82" s="67"/>
      <c r="DH82" s="67"/>
      <c r="DI82" s="67"/>
      <c r="DJ82" s="67"/>
      <c r="DK82" s="67"/>
      <c r="DL82" s="67"/>
      <c r="DM82" s="67"/>
      <c r="DN82" s="67"/>
      <c r="DO82" s="67"/>
      <c r="DP82" s="67"/>
      <c r="DQ82" s="67"/>
      <c r="DR82" s="67"/>
      <c r="DS82" s="67"/>
      <c r="DT82" s="67"/>
      <c r="DU82" s="67"/>
      <c r="DV82" s="67"/>
      <c r="DW82" s="67"/>
      <c r="DX82" s="67"/>
      <c r="DY82" s="67"/>
      <c r="DZ82" s="67"/>
      <c r="EA82" s="67"/>
      <c r="EB82" s="67"/>
      <c r="EC82" s="67"/>
      <c r="ED82" s="67"/>
      <c r="EE82" s="67"/>
      <c r="EF82" s="67"/>
      <c r="EG82" s="67"/>
      <c r="EH82" s="67"/>
      <c r="EI82" s="67"/>
      <c r="EJ82" s="67"/>
      <c r="EK82" s="67"/>
      <c r="EL82" s="67"/>
      <c r="EM82" s="67"/>
      <c r="EN82" s="67"/>
      <c r="EO82" s="219"/>
    </row>
    <row r="83" spans="1:145" outlineLevel="1" x14ac:dyDescent="0.3">
      <c r="A83" s="83"/>
      <c r="B83" s="245" t="s">
        <v>70</v>
      </c>
      <c r="C83" s="295"/>
      <c r="D83" s="296"/>
      <c r="E83" s="296"/>
      <c r="F83" s="296"/>
      <c r="G83" s="296"/>
      <c r="H83" s="296"/>
      <c r="I83" s="296"/>
      <c r="J83" s="296"/>
      <c r="K83" s="296"/>
      <c r="L83" s="297"/>
      <c r="M83" s="68"/>
      <c r="N83" s="295"/>
      <c r="O83" s="296"/>
      <c r="P83" s="296"/>
      <c r="Q83" s="296"/>
      <c r="R83" s="296"/>
      <c r="S83" s="296"/>
      <c r="T83" s="296"/>
      <c r="U83" s="296"/>
      <c r="V83" s="296"/>
      <c r="W83" s="297"/>
      <c r="X83" s="68"/>
      <c r="Y83" s="295"/>
      <c r="Z83" s="296"/>
      <c r="AA83" s="296"/>
      <c r="AB83" s="296"/>
      <c r="AC83" s="296"/>
      <c r="AD83" s="296"/>
      <c r="AE83" s="296"/>
      <c r="AF83" s="296"/>
      <c r="AG83" s="296"/>
      <c r="AH83" s="297"/>
      <c r="AI83" s="68"/>
      <c r="AJ83" s="295"/>
      <c r="AK83" s="296"/>
      <c r="AL83" s="296"/>
      <c r="AM83" s="296"/>
      <c r="AN83" s="296"/>
      <c r="AO83" s="296"/>
      <c r="AP83" s="296"/>
      <c r="AQ83" s="296"/>
      <c r="AR83" s="296"/>
      <c r="AS83" s="297"/>
      <c r="AT83" s="68"/>
      <c r="AU83" s="295"/>
      <c r="AV83" s="296"/>
      <c r="AW83" s="296"/>
      <c r="AX83" s="296"/>
      <c r="AY83" s="296"/>
      <c r="AZ83" s="296"/>
      <c r="BA83" s="296"/>
      <c r="BB83" s="296"/>
      <c r="BC83" s="296"/>
      <c r="BD83" s="297"/>
      <c r="BE83" s="68"/>
      <c r="BF83" s="295"/>
      <c r="BG83" s="296"/>
      <c r="BH83" s="296"/>
      <c r="BI83" s="296"/>
      <c r="BJ83" s="296"/>
      <c r="BK83" s="296"/>
      <c r="BL83" s="296"/>
      <c r="BM83" s="296"/>
      <c r="BN83" s="296"/>
      <c r="BO83" s="297"/>
      <c r="BP83" s="68"/>
      <c r="BQ83" s="295"/>
      <c r="BR83" s="296"/>
      <c r="BS83" s="296"/>
      <c r="BT83" s="296"/>
      <c r="BU83" s="296"/>
      <c r="BV83" s="296"/>
      <c r="BW83" s="296"/>
      <c r="BX83" s="296"/>
      <c r="BY83" s="296"/>
      <c r="BZ83" s="297"/>
      <c r="CA83" s="68"/>
      <c r="CB83" s="295"/>
      <c r="CC83" s="296"/>
      <c r="CD83" s="296"/>
      <c r="CE83" s="296"/>
      <c r="CF83" s="296"/>
      <c r="CG83" s="296"/>
      <c r="CH83" s="296"/>
      <c r="CI83" s="296"/>
      <c r="CJ83" s="296"/>
      <c r="CK83" s="297"/>
      <c r="CL83" s="68"/>
      <c r="CM83" s="295"/>
      <c r="CN83" s="296"/>
      <c r="CO83" s="296"/>
      <c r="CP83" s="296"/>
      <c r="CQ83" s="296"/>
      <c r="CR83" s="296"/>
      <c r="CS83" s="296"/>
      <c r="CT83" s="296"/>
      <c r="CU83" s="296"/>
      <c r="CV83" s="297"/>
      <c r="CW83" s="68"/>
      <c r="CX83" s="295"/>
      <c r="CY83" s="296"/>
      <c r="CZ83" s="296"/>
      <c r="DA83" s="296"/>
      <c r="DB83" s="296"/>
      <c r="DC83" s="296"/>
      <c r="DD83" s="296"/>
      <c r="DE83" s="296"/>
      <c r="DF83" s="296"/>
      <c r="DG83" s="297"/>
      <c r="DH83" s="68"/>
      <c r="DI83" s="295"/>
      <c r="DJ83" s="296"/>
      <c r="DK83" s="296"/>
      <c r="DL83" s="296"/>
      <c r="DM83" s="296"/>
      <c r="DN83" s="296"/>
      <c r="DO83" s="296"/>
      <c r="DP83" s="296"/>
      <c r="DQ83" s="296"/>
      <c r="DR83" s="297"/>
      <c r="DS83" s="68"/>
      <c r="DT83" s="295"/>
      <c r="DU83" s="296"/>
      <c r="DV83" s="296"/>
      <c r="DW83" s="296"/>
      <c r="DX83" s="296"/>
      <c r="DY83" s="296"/>
      <c r="DZ83" s="296"/>
      <c r="EA83" s="296"/>
      <c r="EB83" s="296"/>
      <c r="EC83" s="297"/>
      <c r="ED83" s="68"/>
      <c r="EE83" s="295"/>
      <c r="EF83" s="296"/>
      <c r="EG83" s="296"/>
      <c r="EH83" s="296"/>
      <c r="EI83" s="296"/>
      <c r="EJ83" s="296"/>
      <c r="EK83" s="296"/>
      <c r="EL83" s="296"/>
      <c r="EM83" s="296"/>
      <c r="EN83" s="297"/>
      <c r="EO83" s="219"/>
    </row>
    <row r="84" spans="1:145" outlineLevel="1" x14ac:dyDescent="0.3">
      <c r="A84" s="83"/>
      <c r="B84" s="245" t="s">
        <v>71</v>
      </c>
      <c r="C84" s="295"/>
      <c r="D84" s="296"/>
      <c r="E84" s="296"/>
      <c r="F84" s="296"/>
      <c r="G84" s="296"/>
      <c r="H84" s="296"/>
      <c r="I84" s="296"/>
      <c r="J84" s="296"/>
      <c r="K84" s="296"/>
      <c r="L84" s="297"/>
      <c r="M84" s="68"/>
      <c r="N84" s="295"/>
      <c r="O84" s="296"/>
      <c r="P84" s="296"/>
      <c r="Q84" s="296"/>
      <c r="R84" s="296"/>
      <c r="S84" s="296"/>
      <c r="T84" s="296"/>
      <c r="U84" s="296"/>
      <c r="V84" s="296"/>
      <c r="W84" s="297"/>
      <c r="X84" s="68"/>
      <c r="Y84" s="295"/>
      <c r="Z84" s="296"/>
      <c r="AA84" s="296"/>
      <c r="AB84" s="296"/>
      <c r="AC84" s="296"/>
      <c r="AD84" s="296"/>
      <c r="AE84" s="296"/>
      <c r="AF84" s="296"/>
      <c r="AG84" s="296"/>
      <c r="AH84" s="297"/>
      <c r="AI84" s="68"/>
      <c r="AJ84" s="295"/>
      <c r="AK84" s="296"/>
      <c r="AL84" s="296"/>
      <c r="AM84" s="296"/>
      <c r="AN84" s="296"/>
      <c r="AO84" s="296"/>
      <c r="AP84" s="296"/>
      <c r="AQ84" s="296"/>
      <c r="AR84" s="296"/>
      <c r="AS84" s="297"/>
      <c r="AT84" s="68"/>
      <c r="AU84" s="295"/>
      <c r="AV84" s="296"/>
      <c r="AW84" s="296"/>
      <c r="AX84" s="296"/>
      <c r="AY84" s="296"/>
      <c r="AZ84" s="296"/>
      <c r="BA84" s="296"/>
      <c r="BB84" s="296"/>
      <c r="BC84" s="296"/>
      <c r="BD84" s="297"/>
      <c r="BE84" s="68"/>
      <c r="BF84" s="295"/>
      <c r="BG84" s="296"/>
      <c r="BH84" s="296"/>
      <c r="BI84" s="296"/>
      <c r="BJ84" s="296"/>
      <c r="BK84" s="296"/>
      <c r="BL84" s="296"/>
      <c r="BM84" s="296"/>
      <c r="BN84" s="296"/>
      <c r="BO84" s="297"/>
      <c r="BP84" s="68"/>
      <c r="BQ84" s="295"/>
      <c r="BR84" s="296"/>
      <c r="BS84" s="296"/>
      <c r="BT84" s="296"/>
      <c r="BU84" s="296"/>
      <c r="BV84" s="296"/>
      <c r="BW84" s="296"/>
      <c r="BX84" s="296"/>
      <c r="BY84" s="296"/>
      <c r="BZ84" s="297"/>
      <c r="CA84" s="68"/>
      <c r="CB84" s="295"/>
      <c r="CC84" s="296"/>
      <c r="CD84" s="296"/>
      <c r="CE84" s="296"/>
      <c r="CF84" s="296"/>
      <c r="CG84" s="296"/>
      <c r="CH84" s="296"/>
      <c r="CI84" s="296"/>
      <c r="CJ84" s="296"/>
      <c r="CK84" s="297"/>
      <c r="CL84" s="68"/>
      <c r="CM84" s="295"/>
      <c r="CN84" s="296"/>
      <c r="CO84" s="296"/>
      <c r="CP84" s="296"/>
      <c r="CQ84" s="296"/>
      <c r="CR84" s="296"/>
      <c r="CS84" s="296"/>
      <c r="CT84" s="296"/>
      <c r="CU84" s="296"/>
      <c r="CV84" s="297"/>
      <c r="CW84" s="68"/>
      <c r="CX84" s="295"/>
      <c r="CY84" s="296"/>
      <c r="CZ84" s="296"/>
      <c r="DA84" s="296"/>
      <c r="DB84" s="296"/>
      <c r="DC84" s="296"/>
      <c r="DD84" s="296"/>
      <c r="DE84" s="296"/>
      <c r="DF84" s="296"/>
      <c r="DG84" s="297"/>
      <c r="DH84" s="68"/>
      <c r="DI84" s="295"/>
      <c r="DJ84" s="296"/>
      <c r="DK84" s="296"/>
      <c r="DL84" s="296"/>
      <c r="DM84" s="296"/>
      <c r="DN84" s="296"/>
      <c r="DO84" s="296"/>
      <c r="DP84" s="296"/>
      <c r="DQ84" s="296"/>
      <c r="DR84" s="297"/>
      <c r="DS84" s="68"/>
      <c r="DT84" s="295"/>
      <c r="DU84" s="296"/>
      <c r="DV84" s="296"/>
      <c r="DW84" s="296"/>
      <c r="DX84" s="296"/>
      <c r="DY84" s="296"/>
      <c r="DZ84" s="296"/>
      <c r="EA84" s="296"/>
      <c r="EB84" s="296"/>
      <c r="EC84" s="297"/>
      <c r="ED84" s="68"/>
      <c r="EE84" s="295"/>
      <c r="EF84" s="296"/>
      <c r="EG84" s="296"/>
      <c r="EH84" s="296"/>
      <c r="EI84" s="296"/>
      <c r="EJ84" s="296"/>
      <c r="EK84" s="296"/>
      <c r="EL84" s="296"/>
      <c r="EM84" s="296"/>
      <c r="EN84" s="297"/>
      <c r="EO84" s="219"/>
    </row>
    <row r="85" spans="1:145" outlineLevel="1" x14ac:dyDescent="0.3">
      <c r="A85" s="83"/>
      <c r="B85" s="245" t="s">
        <v>72</v>
      </c>
      <c r="C85" s="295"/>
      <c r="D85" s="296"/>
      <c r="E85" s="296"/>
      <c r="F85" s="296"/>
      <c r="G85" s="296"/>
      <c r="H85" s="296"/>
      <c r="I85" s="296"/>
      <c r="J85" s="296"/>
      <c r="K85" s="296"/>
      <c r="L85" s="297"/>
      <c r="M85" s="68"/>
      <c r="N85" s="295"/>
      <c r="O85" s="296"/>
      <c r="P85" s="296"/>
      <c r="Q85" s="296"/>
      <c r="R85" s="296"/>
      <c r="S85" s="296"/>
      <c r="T85" s="296"/>
      <c r="U85" s="296"/>
      <c r="V85" s="296"/>
      <c r="W85" s="297"/>
      <c r="X85" s="68"/>
      <c r="Y85" s="295"/>
      <c r="Z85" s="296"/>
      <c r="AA85" s="296"/>
      <c r="AB85" s="296"/>
      <c r="AC85" s="296"/>
      <c r="AD85" s="296"/>
      <c r="AE85" s="296"/>
      <c r="AF85" s="296"/>
      <c r="AG85" s="296"/>
      <c r="AH85" s="297"/>
      <c r="AI85" s="68"/>
      <c r="AJ85" s="295"/>
      <c r="AK85" s="296"/>
      <c r="AL85" s="296"/>
      <c r="AM85" s="296"/>
      <c r="AN85" s="296"/>
      <c r="AO85" s="296"/>
      <c r="AP85" s="296"/>
      <c r="AQ85" s="296"/>
      <c r="AR85" s="296"/>
      <c r="AS85" s="297"/>
      <c r="AT85" s="68"/>
      <c r="AU85" s="295"/>
      <c r="AV85" s="296"/>
      <c r="AW85" s="296"/>
      <c r="AX85" s="296"/>
      <c r="AY85" s="296"/>
      <c r="AZ85" s="296"/>
      <c r="BA85" s="296"/>
      <c r="BB85" s="296"/>
      <c r="BC85" s="296"/>
      <c r="BD85" s="297"/>
      <c r="BE85" s="68"/>
      <c r="BF85" s="295"/>
      <c r="BG85" s="296"/>
      <c r="BH85" s="296"/>
      <c r="BI85" s="296"/>
      <c r="BJ85" s="296"/>
      <c r="BK85" s="296"/>
      <c r="BL85" s="296"/>
      <c r="BM85" s="296"/>
      <c r="BN85" s="296"/>
      <c r="BO85" s="297"/>
      <c r="BP85" s="68"/>
      <c r="BQ85" s="295"/>
      <c r="BR85" s="296"/>
      <c r="BS85" s="296"/>
      <c r="BT85" s="296"/>
      <c r="BU85" s="296"/>
      <c r="BV85" s="296"/>
      <c r="BW85" s="296"/>
      <c r="BX85" s="296"/>
      <c r="BY85" s="296"/>
      <c r="BZ85" s="297"/>
      <c r="CA85" s="68"/>
      <c r="CB85" s="295"/>
      <c r="CC85" s="296"/>
      <c r="CD85" s="296"/>
      <c r="CE85" s="296"/>
      <c r="CF85" s="296"/>
      <c r="CG85" s="296"/>
      <c r="CH85" s="296"/>
      <c r="CI85" s="296"/>
      <c r="CJ85" s="296"/>
      <c r="CK85" s="297"/>
      <c r="CL85" s="68"/>
      <c r="CM85" s="295"/>
      <c r="CN85" s="296"/>
      <c r="CO85" s="296"/>
      <c r="CP85" s="296"/>
      <c r="CQ85" s="296"/>
      <c r="CR85" s="296"/>
      <c r="CS85" s="296"/>
      <c r="CT85" s="296"/>
      <c r="CU85" s="296"/>
      <c r="CV85" s="297"/>
      <c r="CW85" s="68"/>
      <c r="CX85" s="295"/>
      <c r="CY85" s="296"/>
      <c r="CZ85" s="296"/>
      <c r="DA85" s="296"/>
      <c r="DB85" s="296"/>
      <c r="DC85" s="296"/>
      <c r="DD85" s="296"/>
      <c r="DE85" s="296"/>
      <c r="DF85" s="296"/>
      <c r="DG85" s="297"/>
      <c r="DH85" s="68"/>
      <c r="DI85" s="295"/>
      <c r="DJ85" s="296"/>
      <c r="DK85" s="296"/>
      <c r="DL85" s="296"/>
      <c r="DM85" s="296"/>
      <c r="DN85" s="296"/>
      <c r="DO85" s="296"/>
      <c r="DP85" s="296"/>
      <c r="DQ85" s="296"/>
      <c r="DR85" s="297"/>
      <c r="DS85" s="68"/>
      <c r="DT85" s="295"/>
      <c r="DU85" s="296"/>
      <c r="DV85" s="296"/>
      <c r="DW85" s="296"/>
      <c r="DX85" s="296"/>
      <c r="DY85" s="296"/>
      <c r="DZ85" s="296"/>
      <c r="EA85" s="296"/>
      <c r="EB85" s="296"/>
      <c r="EC85" s="297"/>
      <c r="ED85" s="68"/>
      <c r="EE85" s="295"/>
      <c r="EF85" s="296"/>
      <c r="EG85" s="296"/>
      <c r="EH85" s="296"/>
      <c r="EI85" s="296"/>
      <c r="EJ85" s="296"/>
      <c r="EK85" s="296"/>
      <c r="EL85" s="296"/>
      <c r="EM85" s="296"/>
      <c r="EN85" s="297"/>
      <c r="EO85" s="219"/>
    </row>
    <row r="86" spans="1:145" outlineLevel="1" x14ac:dyDescent="0.3">
      <c r="A86" s="83"/>
      <c r="B86" s="245" t="s">
        <v>73</v>
      </c>
      <c r="C86" s="295"/>
      <c r="D86" s="296"/>
      <c r="E86" s="296"/>
      <c r="F86" s="296"/>
      <c r="G86" s="296"/>
      <c r="H86" s="296"/>
      <c r="I86" s="296"/>
      <c r="J86" s="296"/>
      <c r="K86" s="296"/>
      <c r="L86" s="297"/>
      <c r="M86" s="68"/>
      <c r="N86" s="295"/>
      <c r="O86" s="296"/>
      <c r="P86" s="296"/>
      <c r="Q86" s="296"/>
      <c r="R86" s="296"/>
      <c r="S86" s="296"/>
      <c r="T86" s="296"/>
      <c r="U86" s="296"/>
      <c r="V86" s="296"/>
      <c r="W86" s="297"/>
      <c r="X86" s="68"/>
      <c r="Y86" s="295"/>
      <c r="Z86" s="296"/>
      <c r="AA86" s="296"/>
      <c r="AB86" s="296"/>
      <c r="AC86" s="296"/>
      <c r="AD86" s="296"/>
      <c r="AE86" s="296"/>
      <c r="AF86" s="296"/>
      <c r="AG86" s="296"/>
      <c r="AH86" s="297"/>
      <c r="AI86" s="68"/>
      <c r="AJ86" s="295"/>
      <c r="AK86" s="296"/>
      <c r="AL86" s="296"/>
      <c r="AM86" s="296"/>
      <c r="AN86" s="296"/>
      <c r="AO86" s="296"/>
      <c r="AP86" s="296"/>
      <c r="AQ86" s="296"/>
      <c r="AR86" s="296"/>
      <c r="AS86" s="297"/>
      <c r="AT86" s="68"/>
      <c r="AU86" s="295"/>
      <c r="AV86" s="296"/>
      <c r="AW86" s="296"/>
      <c r="AX86" s="296"/>
      <c r="AY86" s="296"/>
      <c r="AZ86" s="296"/>
      <c r="BA86" s="296"/>
      <c r="BB86" s="296"/>
      <c r="BC86" s="296"/>
      <c r="BD86" s="297"/>
      <c r="BE86" s="68"/>
      <c r="BF86" s="295"/>
      <c r="BG86" s="296"/>
      <c r="BH86" s="296"/>
      <c r="BI86" s="296"/>
      <c r="BJ86" s="296"/>
      <c r="BK86" s="296"/>
      <c r="BL86" s="296"/>
      <c r="BM86" s="296"/>
      <c r="BN86" s="296"/>
      <c r="BO86" s="297"/>
      <c r="BP86" s="68"/>
      <c r="BQ86" s="295"/>
      <c r="BR86" s="296"/>
      <c r="BS86" s="296"/>
      <c r="BT86" s="296"/>
      <c r="BU86" s="296"/>
      <c r="BV86" s="296"/>
      <c r="BW86" s="296"/>
      <c r="BX86" s="296"/>
      <c r="BY86" s="296"/>
      <c r="BZ86" s="297"/>
      <c r="CA86" s="68"/>
      <c r="CB86" s="295"/>
      <c r="CC86" s="296"/>
      <c r="CD86" s="296"/>
      <c r="CE86" s="296"/>
      <c r="CF86" s="296"/>
      <c r="CG86" s="296"/>
      <c r="CH86" s="296"/>
      <c r="CI86" s="296"/>
      <c r="CJ86" s="296"/>
      <c r="CK86" s="297"/>
      <c r="CL86" s="68"/>
      <c r="CM86" s="295"/>
      <c r="CN86" s="296"/>
      <c r="CO86" s="296"/>
      <c r="CP86" s="296"/>
      <c r="CQ86" s="296"/>
      <c r="CR86" s="296"/>
      <c r="CS86" s="296"/>
      <c r="CT86" s="296"/>
      <c r="CU86" s="296"/>
      <c r="CV86" s="297"/>
      <c r="CW86" s="68"/>
      <c r="CX86" s="295"/>
      <c r="CY86" s="296"/>
      <c r="CZ86" s="296"/>
      <c r="DA86" s="296"/>
      <c r="DB86" s="296"/>
      <c r="DC86" s="296"/>
      <c r="DD86" s="296"/>
      <c r="DE86" s="296"/>
      <c r="DF86" s="296"/>
      <c r="DG86" s="297"/>
      <c r="DH86" s="68"/>
      <c r="DI86" s="295"/>
      <c r="DJ86" s="296"/>
      <c r="DK86" s="296"/>
      <c r="DL86" s="296"/>
      <c r="DM86" s="296"/>
      <c r="DN86" s="296"/>
      <c r="DO86" s="296"/>
      <c r="DP86" s="296"/>
      <c r="DQ86" s="296"/>
      <c r="DR86" s="297"/>
      <c r="DS86" s="68"/>
      <c r="DT86" s="295"/>
      <c r="DU86" s="296"/>
      <c r="DV86" s="296"/>
      <c r="DW86" s="296"/>
      <c r="DX86" s="296"/>
      <c r="DY86" s="296"/>
      <c r="DZ86" s="296"/>
      <c r="EA86" s="296"/>
      <c r="EB86" s="296"/>
      <c r="EC86" s="297"/>
      <c r="ED86" s="68"/>
      <c r="EE86" s="295"/>
      <c r="EF86" s="296"/>
      <c r="EG86" s="296"/>
      <c r="EH86" s="296"/>
      <c r="EI86" s="296"/>
      <c r="EJ86" s="296"/>
      <c r="EK86" s="296"/>
      <c r="EL86" s="296"/>
      <c r="EM86" s="296"/>
      <c r="EN86" s="297"/>
      <c r="EO86" s="219"/>
    </row>
    <row r="87" spans="1:145" outlineLevel="1" x14ac:dyDescent="0.3">
      <c r="A87" s="83"/>
      <c r="B87" s="245" t="s">
        <v>74</v>
      </c>
      <c r="C87" s="295"/>
      <c r="D87" s="296"/>
      <c r="E87" s="296"/>
      <c r="F87" s="296"/>
      <c r="G87" s="296"/>
      <c r="H87" s="296"/>
      <c r="I87" s="296"/>
      <c r="J87" s="296"/>
      <c r="K87" s="296"/>
      <c r="L87" s="297"/>
      <c r="M87" s="68"/>
      <c r="N87" s="295"/>
      <c r="O87" s="296"/>
      <c r="P87" s="296"/>
      <c r="Q87" s="296"/>
      <c r="R87" s="296"/>
      <c r="S87" s="296"/>
      <c r="T87" s="296"/>
      <c r="U87" s="296"/>
      <c r="V87" s="296"/>
      <c r="W87" s="297"/>
      <c r="X87" s="68"/>
      <c r="Y87" s="295"/>
      <c r="Z87" s="296"/>
      <c r="AA87" s="296"/>
      <c r="AB87" s="296"/>
      <c r="AC87" s="296"/>
      <c r="AD87" s="296"/>
      <c r="AE87" s="296"/>
      <c r="AF87" s="296"/>
      <c r="AG87" s="296"/>
      <c r="AH87" s="297"/>
      <c r="AI87" s="68"/>
      <c r="AJ87" s="295"/>
      <c r="AK87" s="296"/>
      <c r="AL87" s="296"/>
      <c r="AM87" s="296"/>
      <c r="AN87" s="296"/>
      <c r="AO87" s="296"/>
      <c r="AP87" s="296"/>
      <c r="AQ87" s="296"/>
      <c r="AR87" s="296"/>
      <c r="AS87" s="297"/>
      <c r="AT87" s="68"/>
      <c r="AU87" s="295"/>
      <c r="AV87" s="296"/>
      <c r="AW87" s="296"/>
      <c r="AX87" s="296"/>
      <c r="AY87" s="296"/>
      <c r="AZ87" s="296"/>
      <c r="BA87" s="296"/>
      <c r="BB87" s="296"/>
      <c r="BC87" s="296"/>
      <c r="BD87" s="297"/>
      <c r="BE87" s="68"/>
      <c r="BF87" s="295"/>
      <c r="BG87" s="296"/>
      <c r="BH87" s="296"/>
      <c r="BI87" s="296"/>
      <c r="BJ87" s="296"/>
      <c r="BK87" s="296"/>
      <c r="BL87" s="296"/>
      <c r="BM87" s="296"/>
      <c r="BN87" s="296"/>
      <c r="BO87" s="297"/>
      <c r="BP87" s="68"/>
      <c r="BQ87" s="295"/>
      <c r="BR87" s="296"/>
      <c r="BS87" s="296"/>
      <c r="BT87" s="296"/>
      <c r="BU87" s="296"/>
      <c r="BV87" s="296"/>
      <c r="BW87" s="296"/>
      <c r="BX87" s="296"/>
      <c r="BY87" s="296"/>
      <c r="BZ87" s="297"/>
      <c r="CA87" s="68"/>
      <c r="CB87" s="295"/>
      <c r="CC87" s="296"/>
      <c r="CD87" s="296"/>
      <c r="CE87" s="296"/>
      <c r="CF87" s="296"/>
      <c r="CG87" s="296"/>
      <c r="CH87" s="296"/>
      <c r="CI87" s="296"/>
      <c r="CJ87" s="296"/>
      <c r="CK87" s="297"/>
      <c r="CL87" s="68"/>
      <c r="CM87" s="295"/>
      <c r="CN87" s="296"/>
      <c r="CO87" s="296"/>
      <c r="CP87" s="296"/>
      <c r="CQ87" s="296"/>
      <c r="CR87" s="296"/>
      <c r="CS87" s="296"/>
      <c r="CT87" s="296"/>
      <c r="CU87" s="296"/>
      <c r="CV87" s="297"/>
      <c r="CW87" s="68"/>
      <c r="CX87" s="295"/>
      <c r="CY87" s="296"/>
      <c r="CZ87" s="296"/>
      <c r="DA87" s="296"/>
      <c r="DB87" s="296"/>
      <c r="DC87" s="296"/>
      <c r="DD87" s="296"/>
      <c r="DE87" s="296"/>
      <c r="DF87" s="296"/>
      <c r="DG87" s="297"/>
      <c r="DH87" s="68"/>
      <c r="DI87" s="295"/>
      <c r="DJ87" s="296"/>
      <c r="DK87" s="296"/>
      <c r="DL87" s="296"/>
      <c r="DM87" s="296"/>
      <c r="DN87" s="296"/>
      <c r="DO87" s="296"/>
      <c r="DP87" s="296"/>
      <c r="DQ87" s="296"/>
      <c r="DR87" s="297"/>
      <c r="DS87" s="68"/>
      <c r="DT87" s="295"/>
      <c r="DU87" s="296"/>
      <c r="DV87" s="296"/>
      <c r="DW87" s="296"/>
      <c r="DX87" s="296"/>
      <c r="DY87" s="296"/>
      <c r="DZ87" s="296"/>
      <c r="EA87" s="296"/>
      <c r="EB87" s="296"/>
      <c r="EC87" s="297"/>
      <c r="ED87" s="68"/>
      <c r="EE87" s="295"/>
      <c r="EF87" s="296"/>
      <c r="EG87" s="296"/>
      <c r="EH87" s="296"/>
      <c r="EI87" s="296"/>
      <c r="EJ87" s="296"/>
      <c r="EK87" s="296"/>
      <c r="EL87" s="296"/>
      <c r="EM87" s="296"/>
      <c r="EN87" s="297"/>
      <c r="EO87" s="219"/>
    </row>
    <row r="88" spans="1:145" outlineLevel="1" x14ac:dyDescent="0.3">
      <c r="A88" s="83"/>
      <c r="B88" s="246" t="s">
        <v>75</v>
      </c>
      <c r="C88" s="295"/>
      <c r="D88" s="296"/>
      <c r="E88" s="296"/>
      <c r="F88" s="296"/>
      <c r="G88" s="296"/>
      <c r="H88" s="296"/>
      <c r="I88" s="296"/>
      <c r="J88" s="296"/>
      <c r="K88" s="296"/>
      <c r="L88" s="297"/>
      <c r="M88" s="68"/>
      <c r="N88" s="295"/>
      <c r="O88" s="296"/>
      <c r="P88" s="296"/>
      <c r="Q88" s="296"/>
      <c r="R88" s="296"/>
      <c r="S88" s="296"/>
      <c r="T88" s="296"/>
      <c r="U88" s="296"/>
      <c r="V88" s="296"/>
      <c r="W88" s="297"/>
      <c r="X88" s="68"/>
      <c r="Y88" s="295"/>
      <c r="Z88" s="296"/>
      <c r="AA88" s="296"/>
      <c r="AB88" s="296"/>
      <c r="AC88" s="296"/>
      <c r="AD88" s="296"/>
      <c r="AE88" s="296"/>
      <c r="AF88" s="296"/>
      <c r="AG88" s="296"/>
      <c r="AH88" s="297"/>
      <c r="AI88" s="68"/>
      <c r="AJ88" s="295"/>
      <c r="AK88" s="296"/>
      <c r="AL88" s="296"/>
      <c r="AM88" s="296"/>
      <c r="AN88" s="296"/>
      <c r="AO88" s="296"/>
      <c r="AP88" s="296"/>
      <c r="AQ88" s="296"/>
      <c r="AR88" s="296"/>
      <c r="AS88" s="297"/>
      <c r="AT88" s="68"/>
      <c r="AU88" s="295"/>
      <c r="AV88" s="296"/>
      <c r="AW88" s="296"/>
      <c r="AX88" s="296"/>
      <c r="AY88" s="296"/>
      <c r="AZ88" s="296"/>
      <c r="BA88" s="296"/>
      <c r="BB88" s="296"/>
      <c r="BC88" s="296"/>
      <c r="BD88" s="297"/>
      <c r="BE88" s="68"/>
      <c r="BF88" s="295"/>
      <c r="BG88" s="296"/>
      <c r="BH88" s="296"/>
      <c r="BI88" s="296"/>
      <c r="BJ88" s="296"/>
      <c r="BK88" s="296"/>
      <c r="BL88" s="296"/>
      <c r="BM88" s="296"/>
      <c r="BN88" s="296"/>
      <c r="BO88" s="297"/>
      <c r="BP88" s="68"/>
      <c r="BQ88" s="295"/>
      <c r="BR88" s="296"/>
      <c r="BS88" s="296"/>
      <c r="BT88" s="296"/>
      <c r="BU88" s="296"/>
      <c r="BV88" s="296"/>
      <c r="BW88" s="296"/>
      <c r="BX88" s="296"/>
      <c r="BY88" s="296"/>
      <c r="BZ88" s="297"/>
      <c r="CA88" s="68"/>
      <c r="CB88" s="295"/>
      <c r="CC88" s="296"/>
      <c r="CD88" s="296"/>
      <c r="CE88" s="296"/>
      <c r="CF88" s="296"/>
      <c r="CG88" s="296"/>
      <c r="CH88" s="296"/>
      <c r="CI88" s="296"/>
      <c r="CJ88" s="296"/>
      <c r="CK88" s="297"/>
      <c r="CL88" s="68"/>
      <c r="CM88" s="295"/>
      <c r="CN88" s="296"/>
      <c r="CO88" s="296"/>
      <c r="CP88" s="296"/>
      <c r="CQ88" s="296"/>
      <c r="CR88" s="296"/>
      <c r="CS88" s="296"/>
      <c r="CT88" s="296"/>
      <c r="CU88" s="296"/>
      <c r="CV88" s="297"/>
      <c r="CW88" s="68"/>
      <c r="CX88" s="295"/>
      <c r="CY88" s="296"/>
      <c r="CZ88" s="296"/>
      <c r="DA88" s="296"/>
      <c r="DB88" s="296"/>
      <c r="DC88" s="296"/>
      <c r="DD88" s="296"/>
      <c r="DE88" s="296"/>
      <c r="DF88" s="296"/>
      <c r="DG88" s="297"/>
      <c r="DH88" s="68"/>
      <c r="DI88" s="295"/>
      <c r="DJ88" s="296"/>
      <c r="DK88" s="296"/>
      <c r="DL88" s="296"/>
      <c r="DM88" s="296"/>
      <c r="DN88" s="296"/>
      <c r="DO88" s="296"/>
      <c r="DP88" s="296"/>
      <c r="DQ88" s="296"/>
      <c r="DR88" s="297"/>
      <c r="DS88" s="68"/>
      <c r="DT88" s="295"/>
      <c r="DU88" s="296"/>
      <c r="DV88" s="296"/>
      <c r="DW88" s="296"/>
      <c r="DX88" s="296"/>
      <c r="DY88" s="296"/>
      <c r="DZ88" s="296"/>
      <c r="EA88" s="296"/>
      <c r="EB88" s="296"/>
      <c r="EC88" s="297"/>
      <c r="ED88" s="68"/>
      <c r="EE88" s="295"/>
      <c r="EF88" s="296"/>
      <c r="EG88" s="296"/>
      <c r="EH88" s="296"/>
      <c r="EI88" s="296"/>
      <c r="EJ88" s="296"/>
      <c r="EK88" s="296"/>
      <c r="EL88" s="296"/>
      <c r="EM88" s="296"/>
      <c r="EN88" s="297"/>
      <c r="EO88" s="219"/>
    </row>
    <row r="89" spans="1:145" ht="63.75" outlineLevel="1" x14ac:dyDescent="0.3">
      <c r="A89" s="83"/>
      <c r="B89" s="246" t="s">
        <v>76</v>
      </c>
      <c r="C89" s="295"/>
      <c r="D89" s="296"/>
      <c r="E89" s="296"/>
      <c r="F89" s="296"/>
      <c r="G89" s="296"/>
      <c r="H89" s="296"/>
      <c r="I89" s="296"/>
      <c r="J89" s="296"/>
      <c r="K89" s="296"/>
      <c r="L89" s="297"/>
      <c r="M89" s="68"/>
      <c r="N89" s="295"/>
      <c r="O89" s="296"/>
      <c r="P89" s="296"/>
      <c r="Q89" s="296"/>
      <c r="R89" s="296"/>
      <c r="S89" s="296"/>
      <c r="T89" s="296"/>
      <c r="U89" s="296"/>
      <c r="V89" s="296"/>
      <c r="W89" s="297"/>
      <c r="X89" s="68"/>
      <c r="Y89" s="295"/>
      <c r="Z89" s="296"/>
      <c r="AA89" s="296"/>
      <c r="AB89" s="296"/>
      <c r="AC89" s="296"/>
      <c r="AD89" s="296"/>
      <c r="AE89" s="296"/>
      <c r="AF89" s="296"/>
      <c r="AG89" s="296"/>
      <c r="AH89" s="297"/>
      <c r="AI89" s="68"/>
      <c r="AJ89" s="295"/>
      <c r="AK89" s="296"/>
      <c r="AL89" s="296"/>
      <c r="AM89" s="296"/>
      <c r="AN89" s="296"/>
      <c r="AO89" s="296"/>
      <c r="AP89" s="296"/>
      <c r="AQ89" s="296"/>
      <c r="AR89" s="296"/>
      <c r="AS89" s="297"/>
      <c r="AT89" s="68"/>
      <c r="AU89" s="295"/>
      <c r="AV89" s="296"/>
      <c r="AW89" s="296"/>
      <c r="AX89" s="296"/>
      <c r="AY89" s="296"/>
      <c r="AZ89" s="296"/>
      <c r="BA89" s="296"/>
      <c r="BB89" s="296"/>
      <c r="BC89" s="296"/>
      <c r="BD89" s="297"/>
      <c r="BE89" s="68"/>
      <c r="BF89" s="295"/>
      <c r="BG89" s="296"/>
      <c r="BH89" s="296"/>
      <c r="BI89" s="296"/>
      <c r="BJ89" s="296"/>
      <c r="BK89" s="296"/>
      <c r="BL89" s="296"/>
      <c r="BM89" s="296"/>
      <c r="BN89" s="296"/>
      <c r="BO89" s="297"/>
      <c r="BP89" s="68"/>
      <c r="BQ89" s="295"/>
      <c r="BR89" s="296"/>
      <c r="BS89" s="296"/>
      <c r="BT89" s="296"/>
      <c r="BU89" s="296"/>
      <c r="BV89" s="296"/>
      <c r="BW89" s="296"/>
      <c r="BX89" s="296"/>
      <c r="BY89" s="296"/>
      <c r="BZ89" s="297"/>
      <c r="CA89" s="68"/>
      <c r="CB89" s="295"/>
      <c r="CC89" s="296"/>
      <c r="CD89" s="296"/>
      <c r="CE89" s="296"/>
      <c r="CF89" s="296"/>
      <c r="CG89" s="296"/>
      <c r="CH89" s="296"/>
      <c r="CI89" s="296"/>
      <c r="CJ89" s="296"/>
      <c r="CK89" s="297"/>
      <c r="CL89" s="68"/>
      <c r="CM89" s="295"/>
      <c r="CN89" s="296"/>
      <c r="CO89" s="296"/>
      <c r="CP89" s="296"/>
      <c r="CQ89" s="296"/>
      <c r="CR89" s="296"/>
      <c r="CS89" s="296"/>
      <c r="CT89" s="296"/>
      <c r="CU89" s="296"/>
      <c r="CV89" s="297"/>
      <c r="CW89" s="68"/>
      <c r="CX89" s="295"/>
      <c r="CY89" s="296"/>
      <c r="CZ89" s="296"/>
      <c r="DA89" s="296"/>
      <c r="DB89" s="296"/>
      <c r="DC89" s="296"/>
      <c r="DD89" s="296"/>
      <c r="DE89" s="296"/>
      <c r="DF89" s="296"/>
      <c r="DG89" s="297"/>
      <c r="DH89" s="68"/>
      <c r="DI89" s="295"/>
      <c r="DJ89" s="296"/>
      <c r="DK89" s="296"/>
      <c r="DL89" s="296"/>
      <c r="DM89" s="296"/>
      <c r="DN89" s="296"/>
      <c r="DO89" s="296"/>
      <c r="DP89" s="296"/>
      <c r="DQ89" s="296"/>
      <c r="DR89" s="297"/>
      <c r="DS89" s="68"/>
      <c r="DT89" s="295"/>
      <c r="DU89" s="296"/>
      <c r="DV89" s="296"/>
      <c r="DW89" s="296"/>
      <c r="DX89" s="296"/>
      <c r="DY89" s="296"/>
      <c r="DZ89" s="296"/>
      <c r="EA89" s="296"/>
      <c r="EB89" s="296"/>
      <c r="EC89" s="297"/>
      <c r="ED89" s="68"/>
      <c r="EE89" s="295"/>
      <c r="EF89" s="296"/>
      <c r="EG89" s="296"/>
      <c r="EH89" s="296"/>
      <c r="EI89" s="296"/>
      <c r="EJ89" s="296"/>
      <c r="EK89" s="296"/>
      <c r="EL89" s="296"/>
      <c r="EM89" s="296"/>
      <c r="EN89" s="297"/>
      <c r="EO89" s="219"/>
    </row>
    <row r="90" spans="1:145" ht="38.25" outlineLevel="1" x14ac:dyDescent="0.3">
      <c r="A90" s="83"/>
      <c r="B90" s="92" t="s">
        <v>77</v>
      </c>
      <c r="C90" s="295"/>
      <c r="D90" s="296"/>
      <c r="E90" s="296"/>
      <c r="F90" s="296"/>
      <c r="G90" s="296"/>
      <c r="H90" s="296"/>
      <c r="I90" s="296"/>
      <c r="J90" s="296"/>
      <c r="K90" s="296"/>
      <c r="L90" s="297"/>
      <c r="M90" s="69"/>
      <c r="N90" s="295"/>
      <c r="O90" s="296"/>
      <c r="P90" s="296"/>
      <c r="Q90" s="296"/>
      <c r="R90" s="296"/>
      <c r="S90" s="296"/>
      <c r="T90" s="296"/>
      <c r="U90" s="296"/>
      <c r="V90" s="296"/>
      <c r="W90" s="297"/>
      <c r="X90" s="69"/>
      <c r="Y90" s="295"/>
      <c r="Z90" s="296"/>
      <c r="AA90" s="296"/>
      <c r="AB90" s="296"/>
      <c r="AC90" s="296"/>
      <c r="AD90" s="296"/>
      <c r="AE90" s="296"/>
      <c r="AF90" s="296"/>
      <c r="AG90" s="296"/>
      <c r="AH90" s="297"/>
      <c r="AI90" s="69"/>
      <c r="AJ90" s="295"/>
      <c r="AK90" s="296"/>
      <c r="AL90" s="296"/>
      <c r="AM90" s="296"/>
      <c r="AN90" s="296"/>
      <c r="AO90" s="296"/>
      <c r="AP90" s="296"/>
      <c r="AQ90" s="296"/>
      <c r="AR90" s="296"/>
      <c r="AS90" s="297"/>
      <c r="AT90" s="69"/>
      <c r="AU90" s="295"/>
      <c r="AV90" s="296"/>
      <c r="AW90" s="296"/>
      <c r="AX90" s="296"/>
      <c r="AY90" s="296"/>
      <c r="AZ90" s="296"/>
      <c r="BA90" s="296"/>
      <c r="BB90" s="296"/>
      <c r="BC90" s="296"/>
      <c r="BD90" s="297"/>
      <c r="BE90" s="69"/>
      <c r="BF90" s="295"/>
      <c r="BG90" s="296"/>
      <c r="BH90" s="296"/>
      <c r="BI90" s="296"/>
      <c r="BJ90" s="296"/>
      <c r="BK90" s="296"/>
      <c r="BL90" s="296"/>
      <c r="BM90" s="296"/>
      <c r="BN90" s="296"/>
      <c r="BO90" s="297"/>
      <c r="BP90" s="69"/>
      <c r="BQ90" s="295"/>
      <c r="BR90" s="296"/>
      <c r="BS90" s="296"/>
      <c r="BT90" s="296"/>
      <c r="BU90" s="296"/>
      <c r="BV90" s="296"/>
      <c r="BW90" s="296"/>
      <c r="BX90" s="296"/>
      <c r="BY90" s="296"/>
      <c r="BZ90" s="297"/>
      <c r="CA90" s="69"/>
      <c r="CB90" s="295"/>
      <c r="CC90" s="296"/>
      <c r="CD90" s="296"/>
      <c r="CE90" s="296"/>
      <c r="CF90" s="296"/>
      <c r="CG90" s="296"/>
      <c r="CH90" s="296"/>
      <c r="CI90" s="296"/>
      <c r="CJ90" s="296"/>
      <c r="CK90" s="297"/>
      <c r="CL90" s="69"/>
      <c r="CM90" s="295"/>
      <c r="CN90" s="296"/>
      <c r="CO90" s="296"/>
      <c r="CP90" s="296"/>
      <c r="CQ90" s="296"/>
      <c r="CR90" s="296"/>
      <c r="CS90" s="296"/>
      <c r="CT90" s="296"/>
      <c r="CU90" s="296"/>
      <c r="CV90" s="297"/>
      <c r="CW90" s="69"/>
      <c r="CX90" s="295"/>
      <c r="CY90" s="296"/>
      <c r="CZ90" s="296"/>
      <c r="DA90" s="296"/>
      <c r="DB90" s="296"/>
      <c r="DC90" s="296"/>
      <c r="DD90" s="296"/>
      <c r="DE90" s="296"/>
      <c r="DF90" s="296"/>
      <c r="DG90" s="297"/>
      <c r="DH90" s="69"/>
      <c r="DI90" s="295"/>
      <c r="DJ90" s="296"/>
      <c r="DK90" s="296"/>
      <c r="DL90" s="296"/>
      <c r="DM90" s="296"/>
      <c r="DN90" s="296"/>
      <c r="DO90" s="296"/>
      <c r="DP90" s="296"/>
      <c r="DQ90" s="296"/>
      <c r="DR90" s="297"/>
      <c r="DS90" s="69"/>
      <c r="DT90" s="295"/>
      <c r="DU90" s="296"/>
      <c r="DV90" s="296"/>
      <c r="DW90" s="296"/>
      <c r="DX90" s="296"/>
      <c r="DY90" s="296"/>
      <c r="DZ90" s="296"/>
      <c r="EA90" s="296"/>
      <c r="EB90" s="296"/>
      <c r="EC90" s="297"/>
      <c r="ED90" s="69"/>
      <c r="EE90" s="295"/>
      <c r="EF90" s="296"/>
      <c r="EG90" s="296"/>
      <c r="EH90" s="296"/>
      <c r="EI90" s="296"/>
      <c r="EJ90" s="296"/>
      <c r="EK90" s="296"/>
      <c r="EL90" s="296"/>
      <c r="EM90" s="296"/>
      <c r="EN90" s="297"/>
      <c r="EO90" s="220"/>
    </row>
    <row r="91" spans="1:145" outlineLevel="1" x14ac:dyDescent="0.3">
      <c r="A91" s="83"/>
      <c r="B91" s="221" t="s">
        <v>78</v>
      </c>
      <c r="C91" s="298">
        <f>SUM(C83:G90)</f>
        <v>0</v>
      </c>
      <c r="D91" s="299"/>
      <c r="E91" s="299"/>
      <c r="F91" s="299"/>
      <c r="G91" s="299"/>
      <c r="H91" s="299"/>
      <c r="I91" s="299"/>
      <c r="J91" s="299"/>
      <c r="K91" s="299"/>
      <c r="L91" s="300"/>
      <c r="M91" s="68"/>
      <c r="N91" s="298">
        <f>SUM(N83:R90)</f>
        <v>0</v>
      </c>
      <c r="O91" s="299"/>
      <c r="P91" s="299"/>
      <c r="Q91" s="299"/>
      <c r="R91" s="299"/>
      <c r="S91" s="299"/>
      <c r="T91" s="299"/>
      <c r="U91" s="299"/>
      <c r="V91" s="299"/>
      <c r="W91" s="300"/>
      <c r="X91" s="68"/>
      <c r="Y91" s="298">
        <f>SUM(Y83:AC90)</f>
        <v>0</v>
      </c>
      <c r="Z91" s="299"/>
      <c r="AA91" s="299"/>
      <c r="AB91" s="299"/>
      <c r="AC91" s="299"/>
      <c r="AD91" s="299"/>
      <c r="AE91" s="299"/>
      <c r="AF91" s="299"/>
      <c r="AG91" s="299"/>
      <c r="AH91" s="300"/>
      <c r="AI91" s="68"/>
      <c r="AJ91" s="298">
        <f>SUM(AJ83:AN90)</f>
        <v>0</v>
      </c>
      <c r="AK91" s="299"/>
      <c r="AL91" s="299"/>
      <c r="AM91" s="299"/>
      <c r="AN91" s="299"/>
      <c r="AO91" s="299"/>
      <c r="AP91" s="299"/>
      <c r="AQ91" s="299"/>
      <c r="AR91" s="299"/>
      <c r="AS91" s="300"/>
      <c r="AT91" s="68"/>
      <c r="AU91" s="298">
        <f>SUM(AU83:AY90)</f>
        <v>0</v>
      </c>
      <c r="AV91" s="299"/>
      <c r="AW91" s="299"/>
      <c r="AX91" s="299"/>
      <c r="AY91" s="299"/>
      <c r="AZ91" s="299"/>
      <c r="BA91" s="299"/>
      <c r="BB91" s="299"/>
      <c r="BC91" s="299"/>
      <c r="BD91" s="300"/>
      <c r="BE91" s="68"/>
      <c r="BF91" s="298">
        <f>SUM(BF83:BJ90)</f>
        <v>0</v>
      </c>
      <c r="BG91" s="299"/>
      <c r="BH91" s="299"/>
      <c r="BI91" s="299"/>
      <c r="BJ91" s="299"/>
      <c r="BK91" s="299"/>
      <c r="BL91" s="299"/>
      <c r="BM91" s="299"/>
      <c r="BN91" s="299"/>
      <c r="BO91" s="300"/>
      <c r="BP91" s="68"/>
      <c r="BQ91" s="298">
        <f>SUM(BQ83:BU90)</f>
        <v>0</v>
      </c>
      <c r="BR91" s="299"/>
      <c r="BS91" s="299"/>
      <c r="BT91" s="299"/>
      <c r="BU91" s="299"/>
      <c r="BV91" s="299"/>
      <c r="BW91" s="299"/>
      <c r="BX91" s="299"/>
      <c r="BY91" s="299"/>
      <c r="BZ91" s="300"/>
      <c r="CA91" s="68"/>
      <c r="CB91" s="298">
        <f>SUM(CB83:CF90)</f>
        <v>0</v>
      </c>
      <c r="CC91" s="299"/>
      <c r="CD91" s="299"/>
      <c r="CE91" s="299"/>
      <c r="CF91" s="299"/>
      <c r="CG91" s="299"/>
      <c r="CH91" s="299"/>
      <c r="CI91" s="299"/>
      <c r="CJ91" s="299"/>
      <c r="CK91" s="300"/>
      <c r="CL91" s="68"/>
      <c r="CM91" s="298">
        <f>SUM(CM83:CQ90)</f>
        <v>0</v>
      </c>
      <c r="CN91" s="299"/>
      <c r="CO91" s="299"/>
      <c r="CP91" s="299"/>
      <c r="CQ91" s="299"/>
      <c r="CR91" s="299"/>
      <c r="CS91" s="299"/>
      <c r="CT91" s="299"/>
      <c r="CU91" s="299"/>
      <c r="CV91" s="300"/>
      <c r="CW91" s="68"/>
      <c r="CX91" s="298">
        <f>SUM(CX83:DB90)</f>
        <v>0</v>
      </c>
      <c r="CY91" s="299"/>
      <c r="CZ91" s="299"/>
      <c r="DA91" s="299"/>
      <c r="DB91" s="299"/>
      <c r="DC91" s="299"/>
      <c r="DD91" s="299"/>
      <c r="DE91" s="299"/>
      <c r="DF91" s="299"/>
      <c r="DG91" s="300"/>
      <c r="DH91" s="68"/>
      <c r="DI91" s="298">
        <f>SUM(DI83:DM90)</f>
        <v>0</v>
      </c>
      <c r="DJ91" s="299"/>
      <c r="DK91" s="299"/>
      <c r="DL91" s="299"/>
      <c r="DM91" s="299"/>
      <c r="DN91" s="299"/>
      <c r="DO91" s="299"/>
      <c r="DP91" s="299"/>
      <c r="DQ91" s="299"/>
      <c r="DR91" s="300"/>
      <c r="DS91" s="68"/>
      <c r="DT91" s="298">
        <f>SUM(DT83:DX90)</f>
        <v>0</v>
      </c>
      <c r="DU91" s="299"/>
      <c r="DV91" s="299"/>
      <c r="DW91" s="299"/>
      <c r="DX91" s="299"/>
      <c r="DY91" s="299"/>
      <c r="DZ91" s="299"/>
      <c r="EA91" s="299"/>
      <c r="EB91" s="299"/>
      <c r="EC91" s="300"/>
      <c r="ED91" s="68"/>
      <c r="EE91" s="298">
        <f>SUM(EE83:EI90)</f>
        <v>0</v>
      </c>
      <c r="EF91" s="299"/>
      <c r="EG91" s="299"/>
      <c r="EH91" s="299"/>
      <c r="EI91" s="299"/>
      <c r="EJ91" s="299"/>
      <c r="EK91" s="299"/>
      <c r="EL91" s="299"/>
      <c r="EM91" s="299"/>
      <c r="EN91" s="300"/>
      <c r="EO91" s="219"/>
    </row>
    <row r="92" spans="1:145" ht="8.25" customHeight="1" outlineLevel="1" thickBot="1" x14ac:dyDescent="0.35">
      <c r="A92" s="85"/>
      <c r="B92" s="86"/>
      <c r="C92" s="86"/>
      <c r="D92" s="86"/>
      <c r="E92" s="86"/>
      <c r="F92" s="86"/>
      <c r="G92" s="86"/>
      <c r="H92" s="86"/>
      <c r="I92" s="86"/>
      <c r="J92" s="86"/>
      <c r="K92" s="86"/>
      <c r="L92" s="86"/>
      <c r="M92" s="86"/>
      <c r="N92" s="86"/>
      <c r="O92" s="86"/>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6"/>
      <c r="BR92" s="86"/>
      <c r="BS92" s="86"/>
      <c r="BT92" s="86"/>
      <c r="BU92" s="86"/>
      <c r="BV92" s="86"/>
      <c r="BW92" s="86"/>
      <c r="BX92" s="86"/>
      <c r="BY92" s="86"/>
      <c r="BZ92" s="86"/>
      <c r="CA92" s="86"/>
      <c r="CB92" s="86"/>
      <c r="CC92" s="86"/>
      <c r="CD92" s="86"/>
      <c r="CE92" s="86"/>
      <c r="CF92" s="86"/>
      <c r="CG92" s="86"/>
      <c r="CH92" s="86"/>
      <c r="CI92" s="86"/>
      <c r="CJ92" s="86"/>
      <c r="CK92" s="86"/>
      <c r="CL92" s="86"/>
      <c r="CM92" s="86"/>
      <c r="CN92" s="86"/>
      <c r="CO92" s="86"/>
      <c r="CP92" s="86"/>
      <c r="CQ92" s="86"/>
      <c r="CR92" s="86"/>
      <c r="CS92" s="86"/>
      <c r="CT92" s="86"/>
      <c r="CU92" s="86"/>
      <c r="CV92" s="86"/>
      <c r="CW92" s="86"/>
      <c r="CX92" s="86"/>
      <c r="CY92" s="86"/>
      <c r="CZ92" s="86"/>
      <c r="DA92" s="86"/>
      <c r="DB92" s="86"/>
      <c r="DC92" s="86"/>
      <c r="DD92" s="86"/>
      <c r="DE92" s="86"/>
      <c r="DF92" s="86"/>
      <c r="DG92" s="86"/>
      <c r="DH92" s="86"/>
      <c r="DI92" s="86"/>
      <c r="DJ92" s="86"/>
      <c r="DK92" s="86"/>
      <c r="DL92" s="86"/>
      <c r="DM92" s="86"/>
      <c r="DN92" s="86"/>
      <c r="DO92" s="86"/>
      <c r="DP92" s="86"/>
      <c r="DQ92" s="86"/>
      <c r="DR92" s="86"/>
      <c r="DS92" s="86"/>
      <c r="DT92" s="86"/>
      <c r="DU92" s="86"/>
      <c r="DV92" s="86"/>
      <c r="DW92" s="86"/>
      <c r="DX92" s="86"/>
      <c r="DY92" s="86"/>
      <c r="DZ92" s="86"/>
      <c r="EA92" s="86"/>
      <c r="EB92" s="86"/>
      <c r="EC92" s="86"/>
      <c r="ED92" s="86"/>
      <c r="EE92" s="86"/>
      <c r="EF92" s="86"/>
      <c r="EG92" s="86"/>
      <c r="EH92" s="86"/>
      <c r="EI92" s="86"/>
      <c r="EJ92" s="86"/>
      <c r="EK92" s="86"/>
      <c r="EL92" s="86"/>
      <c r="EM92" s="86"/>
      <c r="EN92" s="86"/>
      <c r="EO92" s="87"/>
    </row>
  </sheetData>
  <sheetProtection algorithmName="SHA-512" hashValue="4x3jE5cTIouHOTh5alOBSOYb/irTTPXNrde/7Yk9i2Vl4hEqgS/2B1wG5XrcyjGHNZ8AJvawqs9srPNk5FAU3Q==" saltValue="iFiVU3jnii8rtQIzW50egg==" spinCount="100000" sheet="1" objects="1" scenarios="1"/>
  <mergeCells count="571">
    <mergeCell ref="Y90:AH90"/>
    <mergeCell ref="Y91:AH91"/>
    <mergeCell ref="Y89:AH89"/>
    <mergeCell ref="C89:L89"/>
    <mergeCell ref="C77:L77"/>
    <mergeCell ref="C78:L78"/>
    <mergeCell ref="C90:L90"/>
    <mergeCell ref="C91:L91"/>
    <mergeCell ref="N87:W87"/>
    <mergeCell ref="N88:W88"/>
    <mergeCell ref="N89:W89"/>
    <mergeCell ref="N90:W90"/>
    <mergeCell ref="N91:W91"/>
    <mergeCell ref="AU83:BD83"/>
    <mergeCell ref="AU84:BD84"/>
    <mergeCell ref="AU85:BD85"/>
    <mergeCell ref="AU86:BD86"/>
    <mergeCell ref="AU87:BD87"/>
    <mergeCell ref="AU88:BD88"/>
    <mergeCell ref="C81:L81"/>
    <mergeCell ref="C83:L83"/>
    <mergeCell ref="C84:L84"/>
    <mergeCell ref="C85:L85"/>
    <mergeCell ref="C86:L86"/>
    <mergeCell ref="C87:L87"/>
    <mergeCell ref="C88:L88"/>
    <mergeCell ref="Y87:AH87"/>
    <mergeCell ref="Y88:AH88"/>
    <mergeCell ref="N81:W81"/>
    <mergeCell ref="N83:W83"/>
    <mergeCell ref="N84:W84"/>
    <mergeCell ref="N85:W85"/>
    <mergeCell ref="N86:W86"/>
    <mergeCell ref="AJ85:AS85"/>
    <mergeCell ref="AJ86:AS86"/>
    <mergeCell ref="AJ87:AS87"/>
    <mergeCell ref="AJ88:AS88"/>
    <mergeCell ref="E73:L73"/>
    <mergeCell ref="J75:K75"/>
    <mergeCell ref="C67:L67"/>
    <mergeCell ref="C35:L35"/>
    <mergeCell ref="E57:F57"/>
    <mergeCell ref="C36:L36"/>
    <mergeCell ref="C27:L27"/>
    <mergeCell ref="C28:L28"/>
    <mergeCell ref="C19:L19"/>
    <mergeCell ref="C62:L62"/>
    <mergeCell ref="C63:L63"/>
    <mergeCell ref="C66:L66"/>
    <mergeCell ref="C65:L65"/>
    <mergeCell ref="E75:F75"/>
    <mergeCell ref="C33:L33"/>
    <mergeCell ref="C18:L18"/>
    <mergeCell ref="N18:W18"/>
    <mergeCell ref="N19:W19"/>
    <mergeCell ref="C23:L23"/>
    <mergeCell ref="C25:L25"/>
    <mergeCell ref="C29:L29"/>
    <mergeCell ref="C59:L59"/>
    <mergeCell ref="C21:L21"/>
    <mergeCell ref="C24:L24"/>
    <mergeCell ref="C30:L30"/>
    <mergeCell ref="C31:L31"/>
    <mergeCell ref="C32:L32"/>
    <mergeCell ref="N28:W28"/>
    <mergeCell ref="N29:W29"/>
    <mergeCell ref="N30:W30"/>
    <mergeCell ref="N31:W31"/>
    <mergeCell ref="N32:W32"/>
    <mergeCell ref="N33:W33"/>
    <mergeCell ref="N34:W34"/>
    <mergeCell ref="N35:W35"/>
    <mergeCell ref="N36:W36"/>
    <mergeCell ref="N37:W37"/>
    <mergeCell ref="N50:P50"/>
    <mergeCell ref="N59:W59"/>
    <mergeCell ref="CB50:CD50"/>
    <mergeCell ref="CM50:CO50"/>
    <mergeCell ref="C34:L34"/>
    <mergeCell ref="C22:L22"/>
    <mergeCell ref="C20:L20"/>
    <mergeCell ref="AU32:BD32"/>
    <mergeCell ref="C26:L26"/>
    <mergeCell ref="AJ25:AS25"/>
    <mergeCell ref="AJ26:AS26"/>
    <mergeCell ref="BF25:BO25"/>
    <mergeCell ref="BF26:BO26"/>
    <mergeCell ref="N20:W20"/>
    <mergeCell ref="N21:W21"/>
    <mergeCell ref="N22:W22"/>
    <mergeCell ref="N23:W23"/>
    <mergeCell ref="N24:W24"/>
    <mergeCell ref="N25:W25"/>
    <mergeCell ref="N26:W26"/>
    <mergeCell ref="N27:W27"/>
    <mergeCell ref="Y20:AH20"/>
    <mergeCell ref="Y21:AH21"/>
    <mergeCell ref="Y22:AH22"/>
    <mergeCell ref="Y23:AH23"/>
    <mergeCell ref="Y24:AH24"/>
    <mergeCell ref="J14:K14"/>
    <mergeCell ref="E9:L9"/>
    <mergeCell ref="N9:U9"/>
    <mergeCell ref="B5:AH7"/>
    <mergeCell ref="N16:W16"/>
    <mergeCell ref="N17:W17"/>
    <mergeCell ref="Y16:AH16"/>
    <mergeCell ref="Y17:AH17"/>
    <mergeCell ref="CB64:CK64"/>
    <mergeCell ref="C37:L37"/>
    <mergeCell ref="C50:E50"/>
    <mergeCell ref="AU50:AW50"/>
    <mergeCell ref="BQ50:BS50"/>
    <mergeCell ref="C60:L60"/>
    <mergeCell ref="C64:L64"/>
    <mergeCell ref="Y18:AH18"/>
    <mergeCell ref="Y19:AH19"/>
    <mergeCell ref="S14:W14"/>
    <mergeCell ref="C17:L17"/>
    <mergeCell ref="E14:F14"/>
    <mergeCell ref="C16:L16"/>
    <mergeCell ref="AU62:BD62"/>
    <mergeCell ref="J57:K57"/>
    <mergeCell ref="E55:L55"/>
    <mergeCell ref="N60:W60"/>
    <mergeCell ref="N62:W62"/>
    <mergeCell ref="N63:W63"/>
    <mergeCell ref="N64:W64"/>
    <mergeCell ref="N65:W65"/>
    <mergeCell ref="N66:W66"/>
    <mergeCell ref="N67:W67"/>
    <mergeCell ref="N77:W77"/>
    <mergeCell ref="N78:W78"/>
    <mergeCell ref="Y25:AH25"/>
    <mergeCell ref="Y26:AH26"/>
    <mergeCell ref="Y27:AH27"/>
    <mergeCell ref="Y28:AH28"/>
    <mergeCell ref="Y50:AA50"/>
    <mergeCell ref="Y59:AH59"/>
    <mergeCell ref="Y60:AH60"/>
    <mergeCell ref="Y62:AH62"/>
    <mergeCell ref="Y63:AH63"/>
    <mergeCell ref="Y64:AH64"/>
    <mergeCell ref="Y65:AH65"/>
    <mergeCell ref="Y66:AH66"/>
    <mergeCell ref="Y29:AH29"/>
    <mergeCell ref="Y30:AH30"/>
    <mergeCell ref="Y31:AH31"/>
    <mergeCell ref="Y32:AH32"/>
    <mergeCell ref="Y33:AH33"/>
    <mergeCell ref="Y34:AH34"/>
    <mergeCell ref="Y35:AH35"/>
    <mergeCell ref="Y36:AH36"/>
    <mergeCell ref="Y37:AH37"/>
    <mergeCell ref="Y67:AH67"/>
    <mergeCell ref="Y77:AH77"/>
    <mergeCell ref="Y78:AH78"/>
    <mergeCell ref="Y81:AH81"/>
    <mergeCell ref="Y83:AH83"/>
    <mergeCell ref="Y84:AH84"/>
    <mergeCell ref="Y85:AH85"/>
    <mergeCell ref="Y86:AH86"/>
    <mergeCell ref="AJ16:AS16"/>
    <mergeCell ref="AJ17:AS17"/>
    <mergeCell ref="AJ18:AS18"/>
    <mergeCell ref="AJ19:AS19"/>
    <mergeCell ref="AJ20:AS20"/>
    <mergeCell ref="AJ21:AS21"/>
    <mergeCell ref="AJ22:AS22"/>
    <mergeCell ref="AJ23:AS23"/>
    <mergeCell ref="AJ24:AS24"/>
    <mergeCell ref="AJ36:AS36"/>
    <mergeCell ref="AJ37:AS37"/>
    <mergeCell ref="AJ50:AL50"/>
    <mergeCell ref="AJ59:AS59"/>
    <mergeCell ref="AJ60:AS60"/>
    <mergeCell ref="AJ62:AS62"/>
    <mergeCell ref="AJ63:AS63"/>
    <mergeCell ref="AJ64:AS64"/>
    <mergeCell ref="AJ27:AS27"/>
    <mergeCell ref="AJ28:AS28"/>
    <mergeCell ref="AJ29:AS29"/>
    <mergeCell ref="AJ30:AS30"/>
    <mergeCell ref="AJ31:AS31"/>
    <mergeCell ref="AJ32:AS32"/>
    <mergeCell ref="AJ33:AS33"/>
    <mergeCell ref="AJ34:AS34"/>
    <mergeCell ref="AJ35:AS35"/>
    <mergeCell ref="AJ89:AS89"/>
    <mergeCell ref="AJ90:AS90"/>
    <mergeCell ref="AJ91:AS91"/>
    <mergeCell ref="AJ65:AS65"/>
    <mergeCell ref="AJ66:AS66"/>
    <mergeCell ref="AJ67:AS67"/>
    <mergeCell ref="AJ77:AS77"/>
    <mergeCell ref="AJ78:AS78"/>
    <mergeCell ref="AJ81:AS81"/>
    <mergeCell ref="AJ83:AS83"/>
    <mergeCell ref="AJ84:AS84"/>
    <mergeCell ref="AU65:BD65"/>
    <mergeCell ref="AU66:BD66"/>
    <mergeCell ref="AU67:BD67"/>
    <mergeCell ref="AU77:BD77"/>
    <mergeCell ref="AU78:BD78"/>
    <mergeCell ref="AU81:BD81"/>
    <mergeCell ref="AU33:BD33"/>
    <mergeCell ref="AU34:BD34"/>
    <mergeCell ref="AU35:BD35"/>
    <mergeCell ref="AU36:BD36"/>
    <mergeCell ref="AU37:BD37"/>
    <mergeCell ref="AU59:BD59"/>
    <mergeCell ref="AU60:BD60"/>
    <mergeCell ref="AU25:BD25"/>
    <mergeCell ref="AU26:BD26"/>
    <mergeCell ref="AU27:BD27"/>
    <mergeCell ref="AU28:BD28"/>
    <mergeCell ref="AU29:BD29"/>
    <mergeCell ref="AU30:BD30"/>
    <mergeCell ref="AU31:BD31"/>
    <mergeCell ref="AU63:BD63"/>
    <mergeCell ref="AU64:BD64"/>
    <mergeCell ref="AU16:BD16"/>
    <mergeCell ref="AU17:BD17"/>
    <mergeCell ref="AU18:BD18"/>
    <mergeCell ref="AU19:BD19"/>
    <mergeCell ref="AU20:BD20"/>
    <mergeCell ref="AU21:BD21"/>
    <mergeCell ref="AU22:BD22"/>
    <mergeCell ref="AU23:BD23"/>
    <mergeCell ref="AU24:BD24"/>
    <mergeCell ref="AU89:BD89"/>
    <mergeCell ref="AU90:BD90"/>
    <mergeCell ref="AU91:BD91"/>
    <mergeCell ref="BF16:BO16"/>
    <mergeCell ref="BF17:BO17"/>
    <mergeCell ref="BF18:BO18"/>
    <mergeCell ref="BF19:BO19"/>
    <mergeCell ref="BF20:BO20"/>
    <mergeCell ref="BF21:BO21"/>
    <mergeCell ref="BF22:BO22"/>
    <mergeCell ref="BF23:BO23"/>
    <mergeCell ref="BF24:BO24"/>
    <mergeCell ref="BF27:BO27"/>
    <mergeCell ref="BF28:BO28"/>
    <mergeCell ref="BF29:BO29"/>
    <mergeCell ref="BF30:BO30"/>
    <mergeCell ref="BF31:BO31"/>
    <mergeCell ref="BF32:BO32"/>
    <mergeCell ref="BF33:BO33"/>
    <mergeCell ref="BF34:BO34"/>
    <mergeCell ref="BF35:BO35"/>
    <mergeCell ref="BF84:BO84"/>
    <mergeCell ref="BF36:BO36"/>
    <mergeCell ref="BF37:BO37"/>
    <mergeCell ref="BF50:BH50"/>
    <mergeCell ref="BF59:BO59"/>
    <mergeCell ref="BF60:BO60"/>
    <mergeCell ref="BF62:BO62"/>
    <mergeCell ref="BF63:BO63"/>
    <mergeCell ref="BF64:BO64"/>
    <mergeCell ref="BQ35:BZ35"/>
    <mergeCell ref="BF65:BO65"/>
    <mergeCell ref="BF66:BO66"/>
    <mergeCell ref="BQ36:BZ36"/>
    <mergeCell ref="BQ37:BZ37"/>
    <mergeCell ref="BF67:BO67"/>
    <mergeCell ref="BF77:BO77"/>
    <mergeCell ref="BF78:BO78"/>
    <mergeCell ref="BF81:BO81"/>
    <mergeCell ref="BF83:BO83"/>
    <mergeCell ref="BQ65:BZ65"/>
    <mergeCell ref="BF88:BO88"/>
    <mergeCell ref="BF89:BO89"/>
    <mergeCell ref="BF90:BO90"/>
    <mergeCell ref="BF85:BO85"/>
    <mergeCell ref="BF86:BO86"/>
    <mergeCell ref="BF87:BO87"/>
    <mergeCell ref="BF91:BO91"/>
    <mergeCell ref="BQ16:BZ16"/>
    <mergeCell ref="BQ17:BZ17"/>
    <mergeCell ref="BQ18:BZ18"/>
    <mergeCell ref="BQ19:BZ19"/>
    <mergeCell ref="BQ20:BZ20"/>
    <mergeCell ref="BQ21:BZ21"/>
    <mergeCell ref="BQ22:BZ22"/>
    <mergeCell ref="BQ23:BZ23"/>
    <mergeCell ref="BQ24:BZ24"/>
    <mergeCell ref="BQ25:BZ25"/>
    <mergeCell ref="BQ26:BZ26"/>
    <mergeCell ref="BQ27:BZ27"/>
    <mergeCell ref="BQ28:BZ28"/>
    <mergeCell ref="BQ29:BZ29"/>
    <mergeCell ref="BQ30:BZ30"/>
    <mergeCell ref="BQ31:BZ31"/>
    <mergeCell ref="BQ32:BZ32"/>
    <mergeCell ref="BQ33:BZ33"/>
    <mergeCell ref="BQ34:BZ34"/>
    <mergeCell ref="BQ87:BZ87"/>
    <mergeCell ref="BQ88:BZ88"/>
    <mergeCell ref="BQ89:BZ89"/>
    <mergeCell ref="BQ90:BZ90"/>
    <mergeCell ref="BQ91:BZ91"/>
    <mergeCell ref="CB16:CK16"/>
    <mergeCell ref="CB17:CK17"/>
    <mergeCell ref="CB18:CK18"/>
    <mergeCell ref="CB19:CK19"/>
    <mergeCell ref="CB20:CK20"/>
    <mergeCell ref="CB21:CK21"/>
    <mergeCell ref="CB22:CK22"/>
    <mergeCell ref="CB23:CK23"/>
    <mergeCell ref="CB24:CK24"/>
    <mergeCell ref="CB25:CK25"/>
    <mergeCell ref="CB26:CK26"/>
    <mergeCell ref="CB27:CK27"/>
    <mergeCell ref="CB28:CK28"/>
    <mergeCell ref="CB29:CK29"/>
    <mergeCell ref="CB30:CK30"/>
    <mergeCell ref="CB31:CK31"/>
    <mergeCell ref="CB32:CK32"/>
    <mergeCell ref="CB33:CK33"/>
    <mergeCell ref="BQ66:BZ66"/>
    <mergeCell ref="CB34:CK34"/>
    <mergeCell ref="CB35:CK35"/>
    <mergeCell ref="CB36:CK36"/>
    <mergeCell ref="CB37:CK37"/>
    <mergeCell ref="CB59:CK59"/>
    <mergeCell ref="CB60:CK60"/>
    <mergeCell ref="CB62:CK62"/>
    <mergeCell ref="CB63:CK63"/>
    <mergeCell ref="BQ86:BZ86"/>
    <mergeCell ref="BQ67:BZ67"/>
    <mergeCell ref="BQ77:BZ77"/>
    <mergeCell ref="BQ78:BZ78"/>
    <mergeCell ref="BQ81:BZ81"/>
    <mergeCell ref="BQ83:BZ83"/>
    <mergeCell ref="BQ84:BZ84"/>
    <mergeCell ref="BQ85:BZ85"/>
    <mergeCell ref="BQ59:BZ59"/>
    <mergeCell ref="BQ60:BZ60"/>
    <mergeCell ref="BQ62:BZ62"/>
    <mergeCell ref="BQ63:BZ63"/>
    <mergeCell ref="BQ64:BZ64"/>
    <mergeCell ref="CB65:CK65"/>
    <mergeCell ref="CB66:CK66"/>
    <mergeCell ref="CB67:CK67"/>
    <mergeCell ref="CB77:CK77"/>
    <mergeCell ref="CB78:CK78"/>
    <mergeCell ref="CB81:CK81"/>
    <mergeCell ref="CB83:CK83"/>
    <mergeCell ref="CB84:CK84"/>
    <mergeCell ref="CB88:CK88"/>
    <mergeCell ref="CB89:CK89"/>
    <mergeCell ref="CB90:CK90"/>
    <mergeCell ref="CB85:CK85"/>
    <mergeCell ref="CB86:CK86"/>
    <mergeCell ref="CB87:CK87"/>
    <mergeCell ref="CB91:CK91"/>
    <mergeCell ref="CM16:CV16"/>
    <mergeCell ref="CM17:CV17"/>
    <mergeCell ref="CM18:CV18"/>
    <mergeCell ref="CM19:CV19"/>
    <mergeCell ref="CM20:CV20"/>
    <mergeCell ref="CM21:CV21"/>
    <mergeCell ref="CM22:CV22"/>
    <mergeCell ref="CM23:CV23"/>
    <mergeCell ref="CM24:CV24"/>
    <mergeCell ref="CM25:CV25"/>
    <mergeCell ref="CM26:CV26"/>
    <mergeCell ref="CM27:CV27"/>
    <mergeCell ref="CM28:CV28"/>
    <mergeCell ref="CM29:CV29"/>
    <mergeCell ref="CM30:CV30"/>
    <mergeCell ref="CM31:CV31"/>
    <mergeCell ref="CM77:CV77"/>
    <mergeCell ref="CM78:CV78"/>
    <mergeCell ref="CX62:DG62"/>
    <mergeCell ref="CM86:CV86"/>
    <mergeCell ref="CM87:CV87"/>
    <mergeCell ref="CM32:CV32"/>
    <mergeCell ref="CM33:CV33"/>
    <mergeCell ref="CM34:CV34"/>
    <mergeCell ref="CM35:CV35"/>
    <mergeCell ref="CM85:CV85"/>
    <mergeCell ref="CM36:CV36"/>
    <mergeCell ref="CM37:CV37"/>
    <mergeCell ref="CM59:CV59"/>
    <mergeCell ref="CM60:CV60"/>
    <mergeCell ref="CM62:CV62"/>
    <mergeCell ref="CM63:CV63"/>
    <mergeCell ref="CM64:CV64"/>
    <mergeCell ref="CM65:CV65"/>
    <mergeCell ref="CM81:CV81"/>
    <mergeCell ref="CM83:CV83"/>
    <mergeCell ref="CM84:CV84"/>
    <mergeCell ref="CM66:CV66"/>
    <mergeCell ref="CM67:CV67"/>
    <mergeCell ref="CM88:CV88"/>
    <mergeCell ref="CX83:DG83"/>
    <mergeCell ref="CX84:DG84"/>
    <mergeCell ref="CX85:DG85"/>
    <mergeCell ref="CM89:CV89"/>
    <mergeCell ref="CM90:CV90"/>
    <mergeCell ref="CM91:CV91"/>
    <mergeCell ref="CX88:DG88"/>
    <mergeCell ref="CX89:DG89"/>
    <mergeCell ref="CX90:DG90"/>
    <mergeCell ref="CX91:DG91"/>
    <mergeCell ref="CX16:DG16"/>
    <mergeCell ref="CX17:DG17"/>
    <mergeCell ref="CX18:DG18"/>
    <mergeCell ref="CX19:DG19"/>
    <mergeCell ref="CX20:DG20"/>
    <mergeCell ref="CX21:DG21"/>
    <mergeCell ref="CX22:DG22"/>
    <mergeCell ref="CX23:DG23"/>
    <mergeCell ref="CX24:DG24"/>
    <mergeCell ref="CX25:DG25"/>
    <mergeCell ref="CX26:DG26"/>
    <mergeCell ref="CX27:DG27"/>
    <mergeCell ref="CX28:DG28"/>
    <mergeCell ref="CX29:DG29"/>
    <mergeCell ref="CX30:DG30"/>
    <mergeCell ref="CX31:DG31"/>
    <mergeCell ref="CX32:DG32"/>
    <mergeCell ref="CX87:DG87"/>
    <mergeCell ref="CX63:DG63"/>
    <mergeCell ref="CX33:DG33"/>
    <mergeCell ref="CX34:DG34"/>
    <mergeCell ref="CX35:DG35"/>
    <mergeCell ref="CX36:DG36"/>
    <mergeCell ref="CX37:DG37"/>
    <mergeCell ref="DI16:DR16"/>
    <mergeCell ref="DI17:DR17"/>
    <mergeCell ref="DI18:DR18"/>
    <mergeCell ref="DI19:DR19"/>
    <mergeCell ref="DI20:DR20"/>
    <mergeCell ref="DI21:DR21"/>
    <mergeCell ref="DI22:DR22"/>
    <mergeCell ref="DI23:DR23"/>
    <mergeCell ref="DI24:DR24"/>
    <mergeCell ref="DI25:DR25"/>
    <mergeCell ref="DI26:DR26"/>
    <mergeCell ref="DI27:DR27"/>
    <mergeCell ref="DI28:DR28"/>
    <mergeCell ref="DI29:DR29"/>
    <mergeCell ref="DI30:DR30"/>
    <mergeCell ref="DI31:DR31"/>
    <mergeCell ref="DI32:DR32"/>
    <mergeCell ref="DI33:DR33"/>
    <mergeCell ref="DI34:DR34"/>
    <mergeCell ref="DI35:DR35"/>
    <mergeCell ref="DI36:DR36"/>
    <mergeCell ref="DI37:DR37"/>
    <mergeCell ref="DI50:DK50"/>
    <mergeCell ref="DI59:DR59"/>
    <mergeCell ref="DI60:DR60"/>
    <mergeCell ref="DI62:DR62"/>
    <mergeCell ref="CX86:DG86"/>
    <mergeCell ref="CX64:DG64"/>
    <mergeCell ref="CX65:DG65"/>
    <mergeCell ref="CX66:DG66"/>
    <mergeCell ref="CX67:DG67"/>
    <mergeCell ref="CX77:DG77"/>
    <mergeCell ref="CX78:DG78"/>
    <mergeCell ref="CX81:DG81"/>
    <mergeCell ref="CX50:CZ50"/>
    <mergeCell ref="CX59:DG59"/>
    <mergeCell ref="CX60:DG60"/>
    <mergeCell ref="DI63:DR63"/>
    <mergeCell ref="DI64:DR64"/>
    <mergeCell ref="DI65:DR65"/>
    <mergeCell ref="DI66:DR66"/>
    <mergeCell ref="DI67:DR67"/>
    <mergeCell ref="DI77:DR77"/>
    <mergeCell ref="DI78:DR78"/>
    <mergeCell ref="DI81:DR81"/>
    <mergeCell ref="DI83:DR83"/>
    <mergeCell ref="DI84:DR84"/>
    <mergeCell ref="DI85:DR85"/>
    <mergeCell ref="DI86:DR86"/>
    <mergeCell ref="DI87:DR87"/>
    <mergeCell ref="DI88:DR88"/>
    <mergeCell ref="DI89:DR89"/>
    <mergeCell ref="DI90:DR90"/>
    <mergeCell ref="DI91:DR91"/>
    <mergeCell ref="DT16:EC16"/>
    <mergeCell ref="DT17:EC17"/>
    <mergeCell ref="DT18:EC18"/>
    <mergeCell ref="DT19:EC19"/>
    <mergeCell ref="DT20:EC20"/>
    <mergeCell ref="DT21:EC21"/>
    <mergeCell ref="DT22:EC22"/>
    <mergeCell ref="DT23:EC23"/>
    <mergeCell ref="DT24:EC24"/>
    <mergeCell ref="DT66:EC66"/>
    <mergeCell ref="DT26:EC26"/>
    <mergeCell ref="DT27:EC27"/>
    <mergeCell ref="DT28:EC28"/>
    <mergeCell ref="DT29:EC29"/>
    <mergeCell ref="DT30:EC30"/>
    <mergeCell ref="DT31:EC31"/>
    <mergeCell ref="DT88:EC88"/>
    <mergeCell ref="DT89:EC89"/>
    <mergeCell ref="DT90:EC90"/>
    <mergeCell ref="DT91:EC91"/>
    <mergeCell ref="DT67:EC67"/>
    <mergeCell ref="EE16:EN16"/>
    <mergeCell ref="EE17:EN17"/>
    <mergeCell ref="EE18:EN18"/>
    <mergeCell ref="EE19:EN19"/>
    <mergeCell ref="EE20:EN20"/>
    <mergeCell ref="EE21:EN21"/>
    <mergeCell ref="EE22:EN22"/>
    <mergeCell ref="EE23:EN23"/>
    <mergeCell ref="EE24:EN24"/>
    <mergeCell ref="EE25:EN25"/>
    <mergeCell ref="EE26:EN26"/>
    <mergeCell ref="EE27:EN27"/>
    <mergeCell ref="EE28:EN28"/>
    <mergeCell ref="EE29:EN29"/>
    <mergeCell ref="EE30:EN30"/>
    <mergeCell ref="EE31:EN31"/>
    <mergeCell ref="EE50:EG50"/>
    <mergeCell ref="DT35:EC35"/>
    <mergeCell ref="DT36:EC36"/>
    <mergeCell ref="DT25:EC25"/>
    <mergeCell ref="EE32:EN32"/>
    <mergeCell ref="EE33:EN33"/>
    <mergeCell ref="EE34:EN34"/>
    <mergeCell ref="EE35:EN35"/>
    <mergeCell ref="EE36:EN36"/>
    <mergeCell ref="EE37:EN37"/>
    <mergeCell ref="EE59:EN59"/>
    <mergeCell ref="EE60:EN60"/>
    <mergeCell ref="EE62:EN62"/>
    <mergeCell ref="EE63:EN63"/>
    <mergeCell ref="EE64:EN64"/>
    <mergeCell ref="DT32:EC32"/>
    <mergeCell ref="DT33:EC33"/>
    <mergeCell ref="DT34:EC34"/>
    <mergeCell ref="DT50:DV50"/>
    <mergeCell ref="DT87:EC87"/>
    <mergeCell ref="DT77:EC77"/>
    <mergeCell ref="DT78:EC78"/>
    <mergeCell ref="DT81:EC81"/>
    <mergeCell ref="DT83:EC83"/>
    <mergeCell ref="DT84:EC84"/>
    <mergeCell ref="DT85:EC85"/>
    <mergeCell ref="DT86:EC86"/>
    <mergeCell ref="DT37:EC37"/>
    <mergeCell ref="DT59:EC59"/>
    <mergeCell ref="DT60:EC60"/>
    <mergeCell ref="DT62:EC62"/>
    <mergeCell ref="DT63:EC63"/>
    <mergeCell ref="DT64:EC64"/>
    <mergeCell ref="DT65:EC65"/>
    <mergeCell ref="EE89:EN89"/>
    <mergeCell ref="EE90:EN90"/>
    <mergeCell ref="EE91:EN91"/>
    <mergeCell ref="EE65:EN65"/>
    <mergeCell ref="EE66:EN66"/>
    <mergeCell ref="EE67:EN67"/>
    <mergeCell ref="EE77:EN77"/>
    <mergeCell ref="EE78:EN78"/>
    <mergeCell ref="EE81:EN81"/>
    <mergeCell ref="EE83:EN83"/>
    <mergeCell ref="EE84:EN84"/>
    <mergeCell ref="EE85:EN85"/>
    <mergeCell ref="EE86:EN86"/>
    <mergeCell ref="EE87:EN87"/>
    <mergeCell ref="EE88:EN88"/>
  </mergeCells>
  <phoneticPr fontId="35" type="noConversion"/>
  <conditionalFormatting sqref="C36:L36">
    <cfRule type="expression" dxfId="252" priority="189">
      <formula>$C$35="Yes"</formula>
    </cfRule>
  </conditionalFormatting>
  <conditionalFormatting sqref="C37:L37">
    <cfRule type="expression" dxfId="251" priority="91">
      <formula>$C$35="Yes"</formula>
    </cfRule>
  </conditionalFormatting>
  <conditionalFormatting sqref="C38:L38">
    <cfRule type="expression" dxfId="250" priority="90">
      <formula>$C$37&lt;&gt;""</formula>
    </cfRule>
  </conditionalFormatting>
  <conditionalFormatting sqref="D39:F48 H39:I48">
    <cfRule type="expression" dxfId="249" priority="89">
      <formula>$C39:$C48&lt;&gt;""</formula>
    </cfRule>
  </conditionalFormatting>
  <conditionalFormatting sqref="G39:G48 C39:C48">
    <cfRule type="expression" dxfId="248" priority="88">
      <formula>$C39:$C48&lt;&gt;""</formula>
    </cfRule>
  </conditionalFormatting>
  <conditionalFormatting sqref="F49:H49">
    <cfRule type="expression" dxfId="247" priority="86">
      <formula>$C$39:$C$48&lt;&gt;""</formula>
    </cfRule>
  </conditionalFormatting>
  <conditionalFormatting sqref="J39:L48">
    <cfRule type="expression" dxfId="246" priority="85">
      <formula>$I39:$I48="Yes"</formula>
    </cfRule>
  </conditionalFormatting>
  <conditionalFormatting sqref="N36:W36">
    <cfRule type="expression" dxfId="245" priority="84">
      <formula>$N$35="Yes"</formula>
    </cfRule>
  </conditionalFormatting>
  <conditionalFormatting sqref="N37:W37">
    <cfRule type="expression" dxfId="244" priority="83">
      <formula>$N$35="Yes"</formula>
    </cfRule>
  </conditionalFormatting>
  <conditionalFormatting sqref="N38:W38">
    <cfRule type="expression" dxfId="243" priority="82">
      <formula>$N$37&lt;&gt;""</formula>
    </cfRule>
  </conditionalFormatting>
  <conditionalFormatting sqref="S39:T48 O39:Q48">
    <cfRule type="expression" dxfId="242" priority="81">
      <formula>$N39:$N48&lt;&gt;""</formula>
    </cfRule>
  </conditionalFormatting>
  <conditionalFormatting sqref="R39:R48 N39:N48">
    <cfRule type="expression" dxfId="241" priority="80">
      <formula>$N39:$N48&lt;&gt;""</formula>
    </cfRule>
  </conditionalFormatting>
  <conditionalFormatting sqref="Q49:S49">
    <cfRule type="expression" dxfId="240" priority="79">
      <formula>$N$39:$N$48&lt;&gt;""</formula>
    </cfRule>
  </conditionalFormatting>
  <conditionalFormatting sqref="U39:W48">
    <cfRule type="expression" dxfId="239" priority="78">
      <formula>$T39:$T48="Yes"</formula>
    </cfRule>
  </conditionalFormatting>
  <conditionalFormatting sqref="Y36:AH36">
    <cfRule type="expression" dxfId="238" priority="77">
      <formula>$Y$35="Yes"</formula>
    </cfRule>
  </conditionalFormatting>
  <conditionalFormatting sqref="Y37:AH37">
    <cfRule type="expression" dxfId="237" priority="76">
      <formula>$Y$35="Yes"</formula>
    </cfRule>
  </conditionalFormatting>
  <conditionalFormatting sqref="Y38:AH38">
    <cfRule type="expression" dxfId="236" priority="75">
      <formula>$Y$37&lt;&gt;""</formula>
    </cfRule>
  </conditionalFormatting>
  <conditionalFormatting sqref="AD39:AE48 Z39:AB48">
    <cfRule type="expression" dxfId="235" priority="74">
      <formula>$Y39:$Y48&lt;&gt;""</formula>
    </cfRule>
  </conditionalFormatting>
  <conditionalFormatting sqref="AC39:AC48 Y39:Y48">
    <cfRule type="expression" dxfId="234" priority="73">
      <formula>$Y39:$Y48&lt;&gt;""</formula>
    </cfRule>
  </conditionalFormatting>
  <conditionalFormatting sqref="AB49:AD49">
    <cfRule type="expression" dxfId="233" priority="72">
      <formula>$Y$39:$Y$48&lt;&gt;""</formula>
    </cfRule>
  </conditionalFormatting>
  <conditionalFormatting sqref="AF39:AH48">
    <cfRule type="expression" dxfId="232" priority="71">
      <formula>$AE39:$AE48="Yes"</formula>
    </cfRule>
  </conditionalFormatting>
  <conditionalFormatting sqref="AJ36:AS36">
    <cfRule type="expression" dxfId="231" priority="70">
      <formula>$AJ$35="Yes"</formula>
    </cfRule>
  </conditionalFormatting>
  <conditionalFormatting sqref="AJ37:AS37">
    <cfRule type="expression" dxfId="230" priority="69">
      <formula>$AJ$35="Yes"</formula>
    </cfRule>
  </conditionalFormatting>
  <conditionalFormatting sqref="AJ38:AS38">
    <cfRule type="expression" dxfId="229" priority="68">
      <formula>$AJ$37&lt;&gt;""</formula>
    </cfRule>
  </conditionalFormatting>
  <conditionalFormatting sqref="AO39:AP48 AK39:AM48">
    <cfRule type="expression" dxfId="228" priority="67">
      <formula>$AJ39:$AJ48&lt;&gt;""</formula>
    </cfRule>
  </conditionalFormatting>
  <conditionalFormatting sqref="AN39:AN48 AJ39:AJ48">
    <cfRule type="expression" dxfId="227" priority="66">
      <formula>$AJ39:$AJ48&lt;&gt;""</formula>
    </cfRule>
  </conditionalFormatting>
  <conditionalFormatting sqref="AM49:AO49">
    <cfRule type="expression" dxfId="226" priority="65">
      <formula>$AJ$39:$AJ$48&lt;&gt;""</formula>
    </cfRule>
  </conditionalFormatting>
  <conditionalFormatting sqref="AQ39:AS48">
    <cfRule type="expression" dxfId="225" priority="64">
      <formula>$AP39:$AP48="Yes"</formula>
    </cfRule>
  </conditionalFormatting>
  <conditionalFormatting sqref="AU36:BD36">
    <cfRule type="expression" dxfId="224" priority="63">
      <formula>$AU$35="Yes"</formula>
    </cfRule>
  </conditionalFormatting>
  <conditionalFormatting sqref="AU37:BD37">
    <cfRule type="expression" dxfId="223" priority="62">
      <formula>$AU$35="Yes"</formula>
    </cfRule>
  </conditionalFormatting>
  <conditionalFormatting sqref="AU38:BD38">
    <cfRule type="expression" dxfId="222" priority="61">
      <formula>$AU$37&lt;&gt;""</formula>
    </cfRule>
  </conditionalFormatting>
  <conditionalFormatting sqref="AZ39:BA48 AV39:AX48">
    <cfRule type="expression" dxfId="221" priority="60">
      <formula>$AU39:$AU48&lt;&gt;""</formula>
    </cfRule>
  </conditionalFormatting>
  <conditionalFormatting sqref="AY39:AY48 AU39:AU48">
    <cfRule type="expression" dxfId="220" priority="59">
      <formula>$AU39:$AU48&lt;&gt;""</formula>
    </cfRule>
  </conditionalFormatting>
  <conditionalFormatting sqref="AX49:AZ49">
    <cfRule type="expression" dxfId="219" priority="58">
      <formula>$AU$39:$AU$48&lt;&gt;""</formula>
    </cfRule>
  </conditionalFormatting>
  <conditionalFormatting sqref="BB39:BD48">
    <cfRule type="expression" dxfId="218" priority="57">
      <formula>$BA39:$BA48="Yes"</formula>
    </cfRule>
  </conditionalFormatting>
  <conditionalFormatting sqref="BF36:BO36">
    <cfRule type="expression" dxfId="217" priority="56">
      <formula>$BF$35="Yes"</formula>
    </cfRule>
  </conditionalFormatting>
  <conditionalFormatting sqref="BF37:BO37">
    <cfRule type="expression" dxfId="216" priority="55">
      <formula>$BF$35="Yes"</formula>
    </cfRule>
  </conditionalFormatting>
  <conditionalFormatting sqref="BF38:BO38">
    <cfRule type="expression" dxfId="215" priority="54">
      <formula>$BF$37&lt;&gt;""</formula>
    </cfRule>
  </conditionalFormatting>
  <conditionalFormatting sqref="BK39:BL48 BG39:BI48">
    <cfRule type="expression" dxfId="214" priority="53">
      <formula>$BF39:$BF48&lt;&gt;""</formula>
    </cfRule>
  </conditionalFormatting>
  <conditionalFormatting sqref="BJ39:BJ48 BF39:BF48">
    <cfRule type="expression" dxfId="213" priority="52">
      <formula>$BF39:$BF48&lt;&gt;""</formula>
    </cfRule>
  </conditionalFormatting>
  <conditionalFormatting sqref="BI49:BK49">
    <cfRule type="expression" dxfId="212" priority="51">
      <formula>$BF$39:$BF$48&lt;&gt;""</formula>
    </cfRule>
  </conditionalFormatting>
  <conditionalFormatting sqref="BM39:BO48">
    <cfRule type="expression" dxfId="211" priority="50">
      <formula>$BL39:$BL48="Yes"</formula>
    </cfRule>
  </conditionalFormatting>
  <conditionalFormatting sqref="BQ36:BZ36">
    <cfRule type="expression" dxfId="210" priority="49">
      <formula>$BQ$35="Yes"</formula>
    </cfRule>
  </conditionalFormatting>
  <conditionalFormatting sqref="BQ37:BZ37">
    <cfRule type="expression" dxfId="209" priority="48">
      <formula>$BQ$35="Yes"</formula>
    </cfRule>
  </conditionalFormatting>
  <conditionalFormatting sqref="BQ38:BZ38">
    <cfRule type="expression" dxfId="208" priority="47">
      <formula>$BQ$37&lt;&gt;""</formula>
    </cfRule>
  </conditionalFormatting>
  <conditionalFormatting sqref="BV39:BW48 BR39:BT48">
    <cfRule type="expression" dxfId="207" priority="46">
      <formula>$BQ39:$BQ48&lt;&gt;""</formula>
    </cfRule>
  </conditionalFormatting>
  <conditionalFormatting sqref="BU39:BU48 BQ39:BQ48">
    <cfRule type="expression" dxfId="206" priority="45">
      <formula>$BQ39:$BQ48&lt;&gt;""</formula>
    </cfRule>
  </conditionalFormatting>
  <conditionalFormatting sqref="BT49:BV49">
    <cfRule type="expression" dxfId="205" priority="44">
      <formula>$BQ$39:$BQ$48&lt;&gt;""</formula>
    </cfRule>
  </conditionalFormatting>
  <conditionalFormatting sqref="BX39:BZ48">
    <cfRule type="expression" dxfId="204" priority="43">
      <formula>$BW39:$BW48="Yes"</formula>
    </cfRule>
  </conditionalFormatting>
  <conditionalFormatting sqref="CB36:CK36">
    <cfRule type="expression" dxfId="203" priority="42">
      <formula>$CB$35="Yes"</formula>
    </cfRule>
  </conditionalFormatting>
  <conditionalFormatting sqref="CB37:CK37">
    <cfRule type="expression" dxfId="202" priority="41">
      <formula>$CB$35="Yes"</formula>
    </cfRule>
  </conditionalFormatting>
  <conditionalFormatting sqref="CB38:CK38">
    <cfRule type="expression" dxfId="201" priority="40">
      <formula>$CB$37&lt;&gt;""</formula>
    </cfRule>
  </conditionalFormatting>
  <conditionalFormatting sqref="CG39:CH48 CC39:CE48">
    <cfRule type="expression" dxfId="200" priority="39">
      <formula>$CB39:$CB48&lt;&gt;""</formula>
    </cfRule>
  </conditionalFormatting>
  <conditionalFormatting sqref="CF39:CF48 CB39:CB48">
    <cfRule type="expression" dxfId="199" priority="38">
      <formula>$CB39:$CB48&lt;&gt;""</formula>
    </cfRule>
  </conditionalFormatting>
  <conditionalFormatting sqref="CE49:CG49">
    <cfRule type="expression" dxfId="198" priority="37">
      <formula>$CB$39:$CB$48&lt;&gt;""</formula>
    </cfRule>
  </conditionalFormatting>
  <conditionalFormatting sqref="CI39:CK48">
    <cfRule type="expression" dxfId="197" priority="36">
      <formula>$CH39:$CH48="Yes"</formula>
    </cfRule>
  </conditionalFormatting>
  <conditionalFormatting sqref="CM36:CV36">
    <cfRule type="expression" dxfId="196" priority="35">
      <formula>$CM$35="Yes"</formula>
    </cfRule>
  </conditionalFormatting>
  <conditionalFormatting sqref="CM37:CV37">
    <cfRule type="expression" dxfId="195" priority="34">
      <formula>$CM$35="Yes"</formula>
    </cfRule>
  </conditionalFormatting>
  <conditionalFormatting sqref="CM38:CV38">
    <cfRule type="expression" dxfId="194" priority="33">
      <formula>$CM$37&lt;&gt;""</formula>
    </cfRule>
  </conditionalFormatting>
  <conditionalFormatting sqref="CR39:CS48 CN39:CP48">
    <cfRule type="expression" dxfId="193" priority="32">
      <formula>$CM39:$CM48&lt;&gt;""</formula>
    </cfRule>
  </conditionalFormatting>
  <conditionalFormatting sqref="CQ39:CQ48 CM39:CM48">
    <cfRule type="expression" dxfId="192" priority="31">
      <formula>$CM39:$CM48&lt;&gt;""</formula>
    </cfRule>
  </conditionalFormatting>
  <conditionalFormatting sqref="CP49:CR49">
    <cfRule type="expression" dxfId="191" priority="30">
      <formula>$CM$39:$CM$48&lt;&gt;""</formula>
    </cfRule>
  </conditionalFormatting>
  <conditionalFormatting sqref="CT39:CV48">
    <cfRule type="expression" dxfId="190" priority="29">
      <formula>$CS39:$CS48="Yes"</formula>
    </cfRule>
  </conditionalFormatting>
  <conditionalFormatting sqref="CX36:DG36">
    <cfRule type="expression" dxfId="189" priority="28">
      <formula>$CX$35="Yes"</formula>
    </cfRule>
  </conditionalFormatting>
  <conditionalFormatting sqref="CX37:DG37">
    <cfRule type="expression" dxfId="188" priority="27">
      <formula>$CX$35="Yes"</formula>
    </cfRule>
  </conditionalFormatting>
  <conditionalFormatting sqref="CX38:DG38">
    <cfRule type="expression" dxfId="187" priority="26">
      <formula>$CX$37&lt;&gt;""</formula>
    </cfRule>
  </conditionalFormatting>
  <conditionalFormatting sqref="DC39:DD48 CY39:DA48">
    <cfRule type="expression" dxfId="186" priority="25">
      <formula>$CX39:$CX48&lt;&gt;""</formula>
    </cfRule>
  </conditionalFormatting>
  <conditionalFormatting sqref="DB39:DB48 CX39:CX48">
    <cfRule type="expression" dxfId="185" priority="24">
      <formula>$CX39:$CX48&lt;&gt;""</formula>
    </cfRule>
  </conditionalFormatting>
  <conditionalFormatting sqref="DA49:DC49">
    <cfRule type="expression" dxfId="184" priority="23">
      <formula>$CX$39:$CX$48&lt;&gt;""</formula>
    </cfRule>
  </conditionalFormatting>
  <conditionalFormatting sqref="DE39:DG48">
    <cfRule type="expression" dxfId="183" priority="22">
      <formula>$DD39:$DD48="Yes"</formula>
    </cfRule>
  </conditionalFormatting>
  <conditionalFormatting sqref="DI36:DR36">
    <cfRule type="expression" dxfId="182" priority="21">
      <formula>$DI$35="Yes"</formula>
    </cfRule>
  </conditionalFormatting>
  <conditionalFormatting sqref="DI37:DR37">
    <cfRule type="expression" dxfId="181" priority="20">
      <formula>$DI$35="Yes"</formula>
    </cfRule>
  </conditionalFormatting>
  <conditionalFormatting sqref="DI38:DR38">
    <cfRule type="expression" dxfId="180" priority="19">
      <formula>$DI$37&lt;&gt;""</formula>
    </cfRule>
  </conditionalFormatting>
  <conditionalFormatting sqref="DN39:DO48 DJ39:DL48">
    <cfRule type="expression" dxfId="179" priority="18">
      <formula>$DI39:$DI48&lt;&gt;""</formula>
    </cfRule>
  </conditionalFormatting>
  <conditionalFormatting sqref="DM39:DM48 DI39:DI48">
    <cfRule type="expression" dxfId="178" priority="17">
      <formula>$DI39:$DI48&lt;&gt;""</formula>
    </cfRule>
  </conditionalFormatting>
  <conditionalFormatting sqref="DL49:DN49">
    <cfRule type="expression" dxfId="177" priority="16">
      <formula>$DI$39:$DI$48&lt;&gt;""</formula>
    </cfRule>
  </conditionalFormatting>
  <conditionalFormatting sqref="DP39:DR48">
    <cfRule type="expression" dxfId="176" priority="15">
      <formula>$DO39:$DO48="Yes"</formula>
    </cfRule>
  </conditionalFormatting>
  <conditionalFormatting sqref="DT36:EC36">
    <cfRule type="expression" dxfId="175" priority="14">
      <formula>$DT$35="Yes"</formula>
    </cfRule>
  </conditionalFormatting>
  <conditionalFormatting sqref="DT37:EC37">
    <cfRule type="expression" dxfId="174" priority="13">
      <formula>$DT$35="Yes"</formula>
    </cfRule>
  </conditionalFormatting>
  <conditionalFormatting sqref="DT38:EC38">
    <cfRule type="expression" dxfId="173" priority="12">
      <formula>$DT$37&lt;&gt;""</formula>
    </cfRule>
  </conditionalFormatting>
  <conditionalFormatting sqref="DY39:DZ48 DU39:DW48">
    <cfRule type="expression" dxfId="172" priority="11">
      <formula>$DT39:$DT48&lt;&gt;""</formula>
    </cfRule>
  </conditionalFormatting>
  <conditionalFormatting sqref="DX39:DX48 DT39:DT48">
    <cfRule type="expression" dxfId="171" priority="10">
      <formula>$DT39:$DT48&lt;&gt;""</formula>
    </cfRule>
  </conditionalFormatting>
  <conditionalFormatting sqref="DW49:DY49">
    <cfRule type="expression" dxfId="170" priority="9">
      <formula>$DT$39:$DT$48&lt;&gt;""</formula>
    </cfRule>
  </conditionalFormatting>
  <conditionalFormatting sqref="EA39:EC48">
    <cfRule type="expression" dxfId="169" priority="8">
      <formula>$DZ39:$DZ48="Yes"</formula>
    </cfRule>
  </conditionalFormatting>
  <conditionalFormatting sqref="EE36:EN36">
    <cfRule type="expression" dxfId="168" priority="7">
      <formula>$EE$35="Yes"</formula>
    </cfRule>
  </conditionalFormatting>
  <conditionalFormatting sqref="EE37:EN37">
    <cfRule type="expression" dxfId="167" priority="6">
      <formula>$EE$35="Yes"</formula>
    </cfRule>
  </conditionalFormatting>
  <conditionalFormatting sqref="EE38:EN38">
    <cfRule type="expression" dxfId="166" priority="5">
      <formula>$EE$37&lt;&gt;""</formula>
    </cfRule>
  </conditionalFormatting>
  <conditionalFormatting sqref="EJ39:EK48 EF39:EH48">
    <cfRule type="expression" dxfId="165" priority="4">
      <formula>$EE39:$EE48&lt;&gt;""</formula>
    </cfRule>
  </conditionalFormatting>
  <conditionalFormatting sqref="EI39:EI48 EE39:EE48">
    <cfRule type="expression" dxfId="164" priority="3">
      <formula>$EE39:$EE48&lt;&gt;""</formula>
    </cfRule>
  </conditionalFormatting>
  <conditionalFormatting sqref="EH49:EJ49">
    <cfRule type="expression" dxfId="163" priority="2">
      <formula>$EH$39:$EH$48&lt;&gt;""</formula>
    </cfRule>
  </conditionalFormatting>
  <conditionalFormatting sqref="EL39:EN48">
    <cfRule type="expression" dxfId="162" priority="1">
      <formula>$EK39:$EK48="Yes"</formula>
    </cfRule>
  </conditionalFormatting>
  <dataValidations count="6">
    <dataValidation type="list" allowBlank="1" showInputMessage="1" showErrorMessage="1" sqref="E9" xr:uid="{034EF939-EA3C-422A-8A4E-10B4A51CDA1F}">
      <formula1>Dioceses</formula1>
    </dataValidation>
    <dataValidation type="list" allowBlank="1" showInputMessage="1" showErrorMessage="1" sqref="C16:L16 N16:W16 Y16:AH16 AJ16:AS16 AU16:BD16 BF16:BO16 BQ16:BZ16 CB16:CK16 CM16:CV16 CX16:DG16 DI16:DR16 DT16:EC16 EE16:EN16" xr:uid="{C56B8F35-CB30-4F01-9CA7-4581E2C7C772}">
      <formula1>INDIRECT(Authority_selection1)</formula1>
    </dataValidation>
    <dataValidation type="whole" allowBlank="1" showInputMessage="1" showErrorMessage="1" sqref="C37 N37 Y37 AJ37 AU37 BF37 BQ37 CB37 CM37 CX37 DI37 DT37 EE37" xr:uid="{0B1EE2DC-8F5B-4331-BD31-A74326BAA64A}">
      <formula1>0</formula1>
      <formula2>22</formula2>
    </dataValidation>
    <dataValidation type="list" allowBlank="1" showInputMessage="1" showErrorMessage="1" sqref="N35:W35 Y22:AH22 Y35:AH35 N22:W22 C35:L35 C22:L22 E39:E48 I39:I48 P39:P48 T39:T48 AA39:AA48 AE39:AE48 AJ35:AS35 AP39:AP48 AL39:AL48 AJ22:AS22 AU35:BD35 BA39:BA48 AW39:AW48 AU22:BD22 BF22:BO22 BL39:BL48 BH39:BH48 BF35:BO35 BQ35:BZ35 BW39:BW48 BS39:BS48 BQ22:BZ22 CB22:CK22 CH39:CH48 CD39:CD48 CB35:CK35 CM35:CV35 CS39:CS48 CO39:CO48 CM22:CV22 CX22:DG22 DD39:DD48 CZ39:CZ48 CX35:DG35 DI35:DR35 DO39:DO48 DK39:DK48 DI22:DR22 DT22:EC22 DZ39:DZ48 DV39:DV48 DT35:EC35 EE22:EN22 EK39:EK48 EG39:EG48 EE35:EN35" xr:uid="{6A1AD781-0BA9-4178-AE56-06BF398FB8DB}">
      <formula1>"Yes,No"</formula1>
    </dataValidation>
    <dataValidation type="whole" operator="greaterThanOrEqual" allowBlank="1" showInputMessage="1" showErrorMessage="1" sqref="C19:L21 N19:W21 Y19:AH21 AJ19:AS21 AU19:BD21 BF19:BO21 BQ19:BZ21 CB19:CK21 CM19:CV21 CX19:DG21 DI19:DR21 DT19:EC21 EE19:EN21" xr:uid="{30E31903-AA49-4B38-9DE7-1F4F21F2F244}">
      <formula1>0</formula1>
    </dataValidation>
    <dataValidation type="list" allowBlank="1" showInputMessage="1" showErrorMessage="1" sqref="D39:D48 O39:O48 Z39:Z48 AK39:AK48 AV39:AV48 BG39:BG48 BR39:BR48 CC39:CC48 CN39:CN48 CY39:CY48 DJ39:DJ48 DU39:DU48 EF39:EF48" xr:uid="{AAEC1096-D4DF-4BFE-B2F4-FE6669ED68E9}">
      <formula1>"Aboriginal and/or Torres Strait Islander, Refugee or Asylum Seeker, Not Applicable"</formula1>
    </dataValidation>
  </dataValidations>
  <pageMargins left="0.15748031496062992" right="0.19685039370078741" top="0.51181102362204722" bottom="0.74803149606299213" header="0.31496062992125984" footer="0.31496062992125984"/>
  <pageSetup paperSize="8" scale="75" orientation="landscape"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261"/>
  <sheetViews>
    <sheetView showGridLines="0" topLeftCell="B1" workbookViewId="0">
      <selection activeCell="B24" sqref="B24:I24"/>
    </sheetView>
  </sheetViews>
  <sheetFormatPr defaultRowHeight="16.5" x14ac:dyDescent="0.3"/>
  <cols>
    <col min="1" max="1" width="1.42578125" customWidth="1"/>
    <col min="7" max="7" width="38.7109375" customWidth="1"/>
    <col min="8" max="8" width="18.7109375" customWidth="1"/>
    <col min="9" max="9" width="26.28515625" customWidth="1"/>
    <col min="10" max="10" width="1.28515625" customWidth="1"/>
    <col min="12" max="12" width="9.85546875" customWidth="1"/>
  </cols>
  <sheetData>
    <row r="1" spans="2:25" ht="10.5" customHeight="1" thickBot="1" x14ac:dyDescent="0.35"/>
    <row r="2" spans="2:25" x14ac:dyDescent="0.3">
      <c r="B2" s="54"/>
      <c r="C2" s="360" t="s">
        <v>79</v>
      </c>
      <c r="D2" s="360"/>
      <c r="E2" s="360"/>
      <c r="F2" s="360"/>
      <c r="G2" s="360"/>
      <c r="H2" s="360"/>
      <c r="I2" s="361"/>
      <c r="K2" s="24"/>
      <c r="L2" s="24"/>
      <c r="M2" s="24"/>
      <c r="N2" s="24"/>
      <c r="O2" s="24"/>
      <c r="P2" s="24"/>
      <c r="Q2" s="24"/>
      <c r="R2" s="24"/>
      <c r="S2" s="24"/>
      <c r="T2" s="24"/>
      <c r="U2" s="24"/>
      <c r="V2" s="24"/>
      <c r="W2" s="24"/>
      <c r="X2" s="24"/>
      <c r="Y2" s="24"/>
    </row>
    <row r="3" spans="2:25" ht="30" x14ac:dyDescent="0.4">
      <c r="B3" s="55"/>
      <c r="C3" s="362" t="s">
        <v>11</v>
      </c>
      <c r="D3" s="362"/>
      <c r="E3" s="362"/>
      <c r="F3" s="362"/>
      <c r="G3" s="362"/>
      <c r="H3" s="362"/>
      <c r="I3" s="363"/>
      <c r="K3" s="24"/>
      <c r="L3" s="24"/>
      <c r="M3" s="24"/>
      <c r="N3" s="24"/>
      <c r="O3" s="24"/>
      <c r="P3" s="24"/>
      <c r="Q3" s="24"/>
      <c r="R3" s="24"/>
      <c r="S3" s="24"/>
      <c r="T3" s="24"/>
      <c r="U3" s="24"/>
      <c r="V3" s="24"/>
      <c r="W3" s="24"/>
      <c r="X3" s="24"/>
      <c r="Y3" s="24"/>
    </row>
    <row r="4" spans="2:25" x14ac:dyDescent="0.3">
      <c r="B4" s="55" t="s">
        <v>80</v>
      </c>
      <c r="I4" s="56"/>
      <c r="K4" s="24"/>
      <c r="L4" s="24"/>
      <c r="M4" s="24"/>
      <c r="N4" s="24"/>
      <c r="O4" s="24"/>
      <c r="P4" s="24"/>
      <c r="Q4" s="24"/>
      <c r="R4" s="24"/>
      <c r="S4" s="24"/>
      <c r="T4" s="24"/>
      <c r="U4" s="24"/>
      <c r="V4" s="24"/>
      <c r="W4" s="24"/>
      <c r="X4" s="24"/>
      <c r="Y4" s="24"/>
    </row>
    <row r="5" spans="2:25" x14ac:dyDescent="0.3">
      <c r="B5" s="55" t="s">
        <v>81</v>
      </c>
      <c r="I5" s="56"/>
      <c r="K5" s="24"/>
      <c r="L5" s="24"/>
      <c r="M5" s="24"/>
      <c r="N5" s="24"/>
      <c r="O5" s="24"/>
      <c r="P5" s="24"/>
      <c r="Q5" s="24"/>
      <c r="R5" s="24"/>
      <c r="S5" s="24"/>
      <c r="T5" s="24"/>
      <c r="U5" s="24"/>
      <c r="V5" s="24"/>
      <c r="W5" s="24"/>
      <c r="X5" s="24"/>
      <c r="Y5" s="24"/>
    </row>
    <row r="6" spans="2:25" ht="39.75" customHeight="1" x14ac:dyDescent="0.3">
      <c r="B6" s="58" t="s">
        <v>82</v>
      </c>
      <c r="C6" s="355"/>
      <c r="D6" s="355"/>
      <c r="E6" s="355"/>
      <c r="F6" s="355"/>
      <c r="G6" s="355"/>
      <c r="H6" s="355"/>
      <c r="I6" s="356"/>
      <c r="K6" s="24"/>
      <c r="L6" s="24"/>
      <c r="M6" s="24"/>
      <c r="N6" s="24"/>
      <c r="O6" s="24"/>
      <c r="P6" s="24"/>
      <c r="Q6" s="24"/>
      <c r="R6" s="24"/>
      <c r="S6" s="24"/>
      <c r="T6" s="24"/>
      <c r="U6" s="24"/>
      <c r="V6" s="24"/>
      <c r="W6" s="24"/>
      <c r="X6" s="24"/>
      <c r="Y6" s="24"/>
    </row>
    <row r="7" spans="2:25" ht="41.25" customHeight="1" x14ac:dyDescent="0.3">
      <c r="B7" s="137" t="s">
        <v>83</v>
      </c>
      <c r="C7" s="364"/>
      <c r="D7" s="364"/>
      <c r="E7" s="364"/>
      <c r="F7" s="364"/>
      <c r="G7" s="365" t="s">
        <v>84</v>
      </c>
      <c r="H7" s="366"/>
      <c r="I7" s="367"/>
      <c r="K7" s="24"/>
      <c r="L7" s="24"/>
      <c r="M7" s="24"/>
      <c r="N7" s="24"/>
      <c r="O7" s="24"/>
      <c r="P7" s="24"/>
      <c r="Q7" s="24"/>
      <c r="R7" s="24"/>
      <c r="S7" s="24"/>
      <c r="T7" s="24"/>
      <c r="U7" s="24"/>
      <c r="V7" s="24"/>
      <c r="W7" s="24"/>
      <c r="X7" s="24"/>
      <c r="Y7" s="24"/>
    </row>
    <row r="8" spans="2:25" x14ac:dyDescent="0.3">
      <c r="B8" s="55" t="s">
        <v>85</v>
      </c>
      <c r="I8" s="56"/>
      <c r="K8" s="24"/>
      <c r="L8" s="24"/>
      <c r="M8" s="24"/>
      <c r="N8" s="24"/>
      <c r="O8" s="24"/>
      <c r="P8" s="24"/>
      <c r="Q8" s="24"/>
      <c r="R8" s="24"/>
      <c r="S8" s="24"/>
      <c r="T8" s="24"/>
      <c r="U8" s="24"/>
      <c r="V8" s="24"/>
      <c r="W8" s="24"/>
      <c r="X8" s="24"/>
      <c r="Y8" s="24"/>
    </row>
    <row r="9" spans="2:25" ht="18.75" x14ac:dyDescent="0.3">
      <c r="B9" s="138" t="str">
        <f>"For Semester "&amp;'Criteria Sheet'!$H$70&amp;","&amp;" Term "&amp;'Criteria Sheet'!$H$71&amp;" in the year "&amp;'Criteria Sheet'!$H$69</f>
        <v>For Semester 2, Term 4 in the year 2022</v>
      </c>
      <c r="C9" s="11"/>
      <c r="D9" s="11"/>
      <c r="E9" s="11"/>
      <c r="I9" s="56"/>
      <c r="K9" s="24"/>
      <c r="L9" s="24"/>
      <c r="M9" s="24"/>
      <c r="N9" s="24"/>
      <c r="O9" s="24"/>
      <c r="P9" s="24"/>
      <c r="Q9" s="24"/>
      <c r="R9" s="24"/>
      <c r="S9" s="24"/>
      <c r="T9" s="24"/>
      <c r="U9" s="24"/>
      <c r="V9" s="24"/>
      <c r="W9" s="24"/>
      <c r="X9" s="24"/>
      <c r="Y9" s="24"/>
    </row>
    <row r="10" spans="2:25" ht="6.75" customHeight="1" x14ac:dyDescent="0.3">
      <c r="B10" s="55"/>
      <c r="I10" s="56"/>
      <c r="K10" s="24"/>
      <c r="L10" s="24"/>
      <c r="M10" s="24"/>
      <c r="N10" s="24"/>
      <c r="O10" s="24"/>
      <c r="P10" s="24"/>
      <c r="Q10" s="24"/>
      <c r="R10" s="24"/>
      <c r="S10" s="24"/>
      <c r="T10" s="24"/>
      <c r="U10" s="24"/>
      <c r="V10" s="24"/>
      <c r="W10" s="24"/>
      <c r="X10" s="24"/>
      <c r="Y10" s="24"/>
    </row>
    <row r="11" spans="2:25" s="27" customFormat="1" ht="23.25" customHeight="1" x14ac:dyDescent="0.3">
      <c r="B11" s="171" t="str">
        <f>"That the following Kindergarten services were in operation from "&amp; TEXT('Kindy data entry'!E14,"dd/mm/yyyy")&amp;" to "&amp;TEXT('Kindy data entry'!J14,"dd/mm/yyy")&amp;";"</f>
        <v>That the following Kindergarten services were in operation from 04/10/2022 to 11/11/2022;</v>
      </c>
      <c r="C11" s="172"/>
      <c r="D11" s="172"/>
      <c r="E11" s="172"/>
      <c r="F11" s="172"/>
      <c r="G11" s="172"/>
      <c r="I11" s="139"/>
      <c r="K11" s="29"/>
      <c r="L11" s="24"/>
      <c r="M11" s="24"/>
      <c r="N11" s="24"/>
      <c r="O11" s="24"/>
      <c r="P11" s="24"/>
      <c r="Q11" s="24"/>
      <c r="R11" s="24"/>
      <c r="S11" s="24"/>
      <c r="T11" s="29"/>
      <c r="U11" s="29"/>
      <c r="V11" s="29"/>
      <c r="W11" s="29"/>
      <c r="X11" s="29"/>
      <c r="Y11" s="29"/>
    </row>
    <row r="12" spans="2:25" ht="47.1" customHeight="1" x14ac:dyDescent="0.3">
      <c r="B12" s="357" t="str">
        <f>IF(ISBLANK('Kindy data entry'!$C$16),"",IF('Kindy data entry'!$G$50&gt;1,'Kindy data entry'!$C$16&amp;" was operational for "&amp;ROUND('Kindy data entry'!$C$23,1)&amp;" weeks"&amp;" and enrolled "&amp;ROUND('Kindy data entry'!$G$50,1)&amp;" FTE children "&amp;"of which "&amp;IF(ISBLANK('Kindy data entry'!$J$49),0,ROUND('Kindy data entry'!$J$49,1))&amp;" identified as Aboriginal and/or Torres Strait Islander and "&amp;IF(ISBLANK('Kindy data entry'!$K$49),0,ROUND('Kindy data entry'!$K$49,1))&amp;" identified as Refugee or Asylum Seeker, an additional "&amp;IF(ISBLANK('Kindy data entry'!$E$49),0,ROUND('Kindy data entry'!$E$49,1))&amp;" met the eligibility requirements for QKFS Plus."))</f>
        <v/>
      </c>
      <c r="C12" s="358"/>
      <c r="D12" s="358"/>
      <c r="E12" s="358"/>
      <c r="F12" s="358"/>
      <c r="G12" s="358"/>
      <c r="H12" s="358"/>
      <c r="I12" s="359"/>
      <c r="K12" s="24"/>
      <c r="L12" s="24"/>
      <c r="M12" s="24"/>
      <c r="N12" s="24"/>
      <c r="O12" s="24"/>
      <c r="P12" s="24"/>
      <c r="Q12" s="24"/>
      <c r="R12" s="24"/>
      <c r="S12" s="24"/>
      <c r="T12" s="24"/>
      <c r="U12" s="24"/>
      <c r="V12" s="24"/>
      <c r="W12" s="24"/>
      <c r="X12" s="24"/>
      <c r="Y12" s="24"/>
    </row>
    <row r="13" spans="2:25" ht="55.5" customHeight="1" x14ac:dyDescent="0.3">
      <c r="B13" s="357" t="str">
        <f>IF(ISBLANK('Kindy data entry'!$N$16),"",IF('Kindy data entry'!$R$50&gt;1,'Kindy data entry'!$N$16&amp;" was operational for "&amp;ROUND('Kindy data entry'!$N$23,1)&amp;" weeks"&amp;" and enrolled "&amp;ROUND('Kindy data entry'!$R$50,1)&amp;" FTE children "&amp;"of which "&amp;IF(ISBLANK('Kindy data entry'!$U$49),0,ROUND('Kindy data entry'!$U$49,1))&amp;" identified as Aboriginal and/or Torres Strait Islander and "&amp;IF(ISBLANK('Kindy data entry'!$V$49),0,ROUND('Kindy data entry'!$V$49,1))&amp;" identified as Refugee or Asylum Seeker, an additional "&amp;IF(ISBLANK('Kindy data entry'!$P$49),0,ROUND('Kindy data entry'!$P$49,1))&amp;" met the eligibility requirements for QKFS Plus."))</f>
        <v/>
      </c>
      <c r="C13" s="358"/>
      <c r="D13" s="358"/>
      <c r="E13" s="358"/>
      <c r="F13" s="358"/>
      <c r="G13" s="358"/>
      <c r="H13" s="358"/>
      <c r="I13" s="359"/>
      <c r="K13" s="24"/>
      <c r="L13" s="24"/>
      <c r="M13" s="24"/>
      <c r="N13" s="24"/>
      <c r="O13" s="24"/>
      <c r="P13" s="24"/>
      <c r="Q13" s="24"/>
      <c r="R13" s="24"/>
      <c r="S13" s="24"/>
      <c r="T13" s="24"/>
      <c r="U13" s="24"/>
      <c r="V13" s="24"/>
      <c r="W13" s="24"/>
      <c r="X13" s="24"/>
      <c r="Y13" s="24"/>
    </row>
    <row r="14" spans="2:25" ht="72.95" customHeight="1" x14ac:dyDescent="0.3">
      <c r="B14" s="357" t="str">
        <f>IF(ISBLANK('Kindy data entry'!$Y$16),"",IF('Kindy data entry'!$AC$50&gt;1,'Kindy data entry'!$Y$16&amp;" was operational for "&amp;ROUND('Kindy data entry'!$Y$23,1)&amp;" weeks"&amp;" and enrolled "&amp;ROUND('Kindy data entry'!$AC$50,1)&amp;" FTE children "&amp;"of which "&amp;IF(ISBLANK('Kindy data entry'!$AF$49),0,ROUND('Kindy data entry'!$AF$49,1))&amp;" identified as Aboriginal and/or Torres Strait Islander and "&amp;IF(ISBLANK('Kindy data entry'!$AG$49),0,ROUND('Kindy data entry'!$AG$49,1))&amp;" identified as Refugee or Asylum Seeker, an additional "&amp;IF(ISBLANK('Kindy data entry'!$AA$49),0,ROUND('Kindy data entry'!$AA$49,1))&amp;" met the eligibility requirements for QKFS Plus."))</f>
        <v/>
      </c>
      <c r="C14" s="368"/>
      <c r="D14" s="368"/>
      <c r="E14" s="368"/>
      <c r="F14" s="368"/>
      <c r="G14" s="368"/>
      <c r="H14" s="368"/>
      <c r="I14" s="369"/>
      <c r="K14" s="24"/>
      <c r="L14" s="24"/>
      <c r="M14" s="24"/>
      <c r="N14" s="24"/>
      <c r="O14" s="24"/>
      <c r="P14" s="24"/>
      <c r="Q14" s="24"/>
      <c r="R14" s="24"/>
      <c r="S14" s="24"/>
      <c r="T14" s="24"/>
      <c r="U14" s="24"/>
      <c r="V14" s="24"/>
      <c r="W14" s="24"/>
      <c r="X14" s="24"/>
      <c r="Y14" s="24"/>
    </row>
    <row r="15" spans="2:25" ht="58.5" customHeight="1" x14ac:dyDescent="0.3">
      <c r="B15" s="357" t="str">
        <f>IF(ISBLANK('Kindy data entry'!$AJ$16),"",IF('Kindy data entry'!$AN$50&gt;1,'Kindy data entry'!$AJ$16&amp;" was operational for "&amp;ROUND('Kindy data entry'!$AJ$23,1)&amp;" weeks"&amp;" and enrolled "&amp;ROUND('Kindy data entry'!$AN$50,1)&amp;" FTE children "&amp;"of which "&amp;IF(ISBLANK('Kindy data entry'!$AQ$49),0,ROUND('Kindy data entry'!$AQ$49,1))&amp;" identified as Aboriginal and/or Torres Strait Islander and "&amp;IF(ISBLANK('Kindy data entry'!$AR$49),0,ROUND('Kindy data entry'!$AR$49,1))&amp;" identified as Refugee or Asylum Seeker, an additional "&amp;IF(ISBLANK('Kindy data entry'!$AL$49),0,ROUND('Kindy data entry'!$AL$49,1))&amp;" met the eligibility requirements for QKFS Plus."))</f>
        <v/>
      </c>
      <c r="C15" s="358"/>
      <c r="D15" s="358"/>
      <c r="E15" s="358"/>
      <c r="F15" s="358"/>
      <c r="G15" s="358"/>
      <c r="H15" s="358"/>
      <c r="I15" s="359"/>
      <c r="K15" s="24"/>
      <c r="L15" s="24"/>
      <c r="M15" s="24"/>
      <c r="N15" s="24"/>
      <c r="O15" s="24"/>
      <c r="P15" s="24"/>
      <c r="Q15" s="24"/>
      <c r="R15" s="24"/>
      <c r="S15" s="24"/>
      <c r="T15" s="24"/>
      <c r="U15" s="24"/>
      <c r="V15" s="24"/>
      <c r="W15" s="24"/>
      <c r="X15" s="24"/>
      <c r="Y15" s="24"/>
    </row>
    <row r="16" spans="2:25" ht="71.45" customHeight="1" x14ac:dyDescent="0.3">
      <c r="B16" s="357" t="str">
        <f>IF(ISBLANK('Kindy data entry'!$AU$16),"",IF('Kindy data entry'!$AY$50&gt;1,'Kindy data entry'!$AU$16&amp;" was operational for "&amp;ROUND('Kindy data entry'!$AU$23,1)&amp;" weeks"&amp;" and enrolled "&amp;ROUND('Kindy data entry'!$AY$50,1)&amp;" FTE children "&amp;"of which "&amp;IF(ISBLANK('Kindy data entry'!$BB$49),0,ROUND('Kindy data entry'!$BB$49,1))&amp;" identified as Aboriginal and/or Torres Strait Islander and "&amp;IF(ISBLANK('Kindy data entry'!$BC$49),0,ROUND('Kindy data entry'!$BC$49,1))&amp;" identified as Refugee or Asylum Seeker, an additional "&amp;IF(ISBLANK('Kindy data entry'!$AW$49),0,ROUND('Kindy data entry'!$AW$49,1))&amp;" met the eligibility requirements for QKFS Plus."))</f>
        <v/>
      </c>
      <c r="C16" s="358"/>
      <c r="D16" s="358"/>
      <c r="E16" s="358"/>
      <c r="F16" s="358"/>
      <c r="G16" s="358"/>
      <c r="H16" s="358"/>
      <c r="I16" s="359"/>
      <c r="K16" s="24"/>
      <c r="L16" s="24"/>
      <c r="M16" s="24"/>
      <c r="N16" s="24"/>
      <c r="O16" s="24"/>
      <c r="P16" s="24"/>
      <c r="Q16" s="24"/>
      <c r="R16" s="24"/>
      <c r="S16" s="24"/>
      <c r="T16" s="24"/>
      <c r="U16" s="24"/>
      <c r="V16" s="24"/>
      <c r="W16" s="24"/>
      <c r="X16" s="24"/>
      <c r="Y16" s="24"/>
    </row>
    <row r="17" spans="2:25" ht="48" customHeight="1" x14ac:dyDescent="0.3">
      <c r="B17" s="357" t="str">
        <f>IF(ISBLANK('Kindy data entry'!$BF$16),"",IF('Kindy data entry'!$BJ$50&gt;1,'Kindy data entry'!$BF$16&amp;" was operational for "&amp;ROUND('Kindy data entry'!$BF$23,1)&amp;" weeks"&amp;" and enrolled "&amp;ROUND('Kindy data entry'!$BJ$50,1)&amp;" FTE children "&amp;"of which "&amp;IF(ISBLANK('Kindy data entry'!$BM$49),0,ROUND('Kindy data entry'!$BM$49,1))&amp;" identified as Aboriginal and/or Torres Strait Islander and "&amp;IF(ISBLANK('Kindy data entry'!$BN$49),0,ROUND('Kindy data entry'!$BN$49,1))&amp;" identified as Refugee or Asylum Seeker, an additional "&amp;IF(ISBLANK('Kindy data entry'!$BH$49),0,ROUND('Kindy data entry'!$BH$49,1))&amp;" met the eligibility requirements for QKFS Plus."))</f>
        <v/>
      </c>
      <c r="C17" s="358"/>
      <c r="D17" s="358"/>
      <c r="E17" s="358"/>
      <c r="F17" s="358"/>
      <c r="G17" s="358"/>
      <c r="H17" s="358"/>
      <c r="I17" s="359"/>
      <c r="K17" s="24"/>
      <c r="L17" s="24"/>
      <c r="M17" s="24"/>
      <c r="N17" s="24"/>
      <c r="O17" s="24"/>
      <c r="P17" s="24"/>
      <c r="Q17" s="24"/>
      <c r="R17" s="24"/>
      <c r="S17" s="24"/>
      <c r="T17" s="24"/>
      <c r="U17" s="24"/>
      <c r="V17" s="24"/>
      <c r="W17" s="24"/>
      <c r="X17" s="24"/>
      <c r="Y17" s="24"/>
    </row>
    <row r="18" spans="2:25" ht="69" customHeight="1" x14ac:dyDescent="0.3">
      <c r="B18" s="357" t="str">
        <f>IF(ISBLANK('Kindy data entry'!$BQ$16),"",IF('Kindy data entry'!$BU$50&gt;1,'Kindy data entry'!$BQ$16&amp;" was operational for "&amp;ROUND('Kindy data entry'!$BQ$23,1)&amp;" weeks"&amp;" and enrolled "&amp;ROUND('Kindy data entry'!$BU$50,1)&amp;" FTE children "&amp;"of which "&amp;IF(ISBLANK('Kindy data entry'!$BX$49),0,ROUND('Kindy data entry'!$BX$49,1))&amp;" identified as Aboriginal and/or Torres Strait Islander and "&amp;IF(ISBLANK('Kindy data entry'!$BY$49),0,ROUND('Kindy data entry'!$BY$49,1))&amp;" identified as Refugee or Asylum Seeker, an additional "&amp;IF(ISBLANK('Kindy data entry'!$BS$49),0,ROUND('Kindy data entry'!$BS$49,1))&amp;" met the eligibility requirements for QKFS Plus. "))</f>
        <v/>
      </c>
      <c r="C18" s="358"/>
      <c r="D18" s="358"/>
      <c r="E18" s="358"/>
      <c r="F18" s="358"/>
      <c r="G18" s="358"/>
      <c r="H18" s="358"/>
      <c r="I18" s="359"/>
      <c r="K18" s="24"/>
      <c r="L18" s="24"/>
      <c r="M18" s="24"/>
      <c r="N18" s="24"/>
      <c r="O18" s="24"/>
      <c r="P18" s="24"/>
      <c r="Q18" s="24"/>
      <c r="R18" s="24"/>
      <c r="S18" s="24"/>
      <c r="T18" s="24"/>
      <c r="U18" s="24"/>
      <c r="V18" s="24"/>
      <c r="W18" s="24"/>
      <c r="X18" s="24"/>
      <c r="Y18" s="24"/>
    </row>
    <row r="19" spans="2:25" ht="56.1" customHeight="1" x14ac:dyDescent="0.3">
      <c r="B19" s="357" t="str">
        <f>IF(ISBLANK('Kindy data entry'!$CB$16),"",IF('Kindy data entry'!$CF$50&gt;1,'Kindy data entry'!$CB$16&amp;" was operational for "&amp;ROUND('Kindy data entry'!$CB$23,1)&amp;" weeks"&amp;" and enrolled "&amp;ROUND('Kindy data entry'!$CF$50,1)&amp;" FTE children "&amp;"of which "&amp;IF(ISBLANK('Kindy data entry'!$CI$49),0,ROUND('Kindy data entry'!$CI$49,1))&amp;" identified as Aboriginal and/or Torres Strait Islander and "&amp;IF(ISBLANK('Kindy data entry'!$CJ$49),0,ROUND('Kindy data entry'!$CJ$49,1))&amp;" identified as Refugee or Asylum Seeker, an additional "&amp;IF(ISBLANK('Kindy data entry'!$CD$49),0,ROUND('Kindy data entry'!$CD$49,1))&amp;" met the eligibility requirements for QKFS Plus."))</f>
        <v/>
      </c>
      <c r="C19" s="358"/>
      <c r="D19" s="358"/>
      <c r="E19" s="358"/>
      <c r="F19" s="358"/>
      <c r="G19" s="358"/>
      <c r="H19" s="358"/>
      <c r="I19" s="359"/>
      <c r="K19" s="24"/>
      <c r="L19" s="24"/>
      <c r="M19" s="24"/>
      <c r="N19" s="24"/>
      <c r="O19" s="24"/>
      <c r="P19" s="24"/>
      <c r="Q19" s="24"/>
      <c r="R19" s="24"/>
      <c r="S19" s="24"/>
      <c r="T19" s="24"/>
      <c r="U19" s="24"/>
      <c r="V19" s="24"/>
      <c r="W19" s="24"/>
      <c r="X19" s="24"/>
      <c r="Y19" s="24"/>
    </row>
    <row r="20" spans="2:25" ht="55.5" customHeight="1" x14ac:dyDescent="0.3">
      <c r="B20" s="357" t="str">
        <f>IF(ISBLANK('Kindy data entry'!$CM$16),"",IF('Kindy data entry'!$CQ$50&gt;1,'Kindy data entry'!$CM$16&amp;" was operational for "&amp;ROUND('Kindy data entry'!$CM$23,1)&amp;" weeks"&amp;" and enrolled "&amp;ROUND('Kindy data entry'!$CQ$50,1)&amp;" FTE children "&amp;"of which "&amp;IF(ISBLANK('Kindy data entry'!$CT$49),0,ROUND('Kindy data entry'!$CT$49,1))&amp;" identified as Aboriginal and/or Torres Strait Islander and "&amp;IF(ISBLANK('Kindy data entry'!$CU$49),0,ROUND('Kindy data entry'!$CU$49,1))&amp;" identified as Refugee or Asylum Seeker, an additional "&amp;IF(ISBLANK('Kindy data entry'!$CO$49),0,ROUND('Kindy data entry'!$CO$49,1))&amp;" met the eligibility requirements for QKFS Plus."))</f>
        <v/>
      </c>
      <c r="C20" s="358"/>
      <c r="D20" s="358"/>
      <c r="E20" s="358"/>
      <c r="F20" s="358"/>
      <c r="G20" s="358"/>
      <c r="H20" s="358"/>
      <c r="I20" s="359"/>
      <c r="K20" s="24"/>
      <c r="L20" s="24"/>
      <c r="M20" s="24"/>
      <c r="N20" s="24"/>
      <c r="O20" s="24"/>
      <c r="P20" s="24"/>
      <c r="Q20" s="24"/>
      <c r="R20" s="24"/>
      <c r="S20" s="24"/>
      <c r="T20" s="24"/>
      <c r="U20" s="24"/>
      <c r="V20" s="24"/>
      <c r="W20" s="24"/>
      <c r="X20" s="24"/>
      <c r="Y20" s="24"/>
    </row>
    <row r="21" spans="2:25" ht="59.1" customHeight="1" x14ac:dyDescent="0.3">
      <c r="B21" s="357" t="str">
        <f>IF(ISBLANK('Kindy data entry'!$CX$16),"",IF('Kindy data entry'!$DB$50&gt;1,'Kindy data entry'!$CX$16&amp;" was operational for "&amp;ROUND('Kindy data entry'!$CX$23,1)&amp;" weeks"&amp;" and enrolled "&amp;ROUND('Kindy data entry'!$DB$50,1)&amp;" FTE children "&amp;"of which "&amp;IF(ISBLANK('Kindy data entry'!$DE$49),0,ROUND('Kindy data entry'!$DE$49,1))&amp;" identified as Aboriginal and/or Torres Strait Islander and "&amp;IF(ISBLANK('Kindy data entry'!$DF$49),0,ROUND('Kindy data entry'!$DF$49,1))&amp;" identified as Refugee or Asylum Seeker, an additional "&amp;IF(ISBLANK('Kindy data entry'!$CZ$49),0,ROUND('Kindy data entry'!$CZ$49,1))&amp;" met the eligibility requirements for QKFS Plus."))</f>
        <v/>
      </c>
      <c r="C21" s="358"/>
      <c r="D21" s="358"/>
      <c r="E21" s="358"/>
      <c r="F21" s="358"/>
      <c r="G21" s="358"/>
      <c r="H21" s="358"/>
      <c r="I21" s="359"/>
      <c r="K21" s="24"/>
      <c r="L21" s="24"/>
      <c r="M21" s="24"/>
      <c r="N21" s="24"/>
      <c r="O21" s="24"/>
      <c r="P21" s="24"/>
      <c r="Q21" s="24"/>
      <c r="R21" s="24"/>
      <c r="S21" s="24"/>
      <c r="T21" s="24"/>
      <c r="U21" s="24"/>
      <c r="V21" s="24"/>
      <c r="W21" s="24"/>
      <c r="X21" s="24"/>
      <c r="Y21" s="24"/>
    </row>
    <row r="22" spans="2:25" ht="66" customHeight="1" x14ac:dyDescent="0.3">
      <c r="B22" s="357" t="str">
        <f>IF(ISBLANK('Kindy data entry'!$DI$16),"",IF('Kindy data entry'!$DM$50&gt;1,'Kindy data entry'!$DI$16&amp;" was operational for "&amp;ROUND('Kindy data entry'!$DI$23,1)&amp;" weeks"&amp;" and enrolled "&amp;ROUND('Kindy data entry'!$DM$50,1)&amp;" FTE children "&amp;"of which "&amp;IF(ISBLANK('Kindy data entry'!$DP$49),0,ROUND('Kindy data entry'!$DP$49,1))&amp;" identified as Aboriginal and/or Torres Strait Islander and "&amp;IF(ISBLANK('Kindy data entry'!$DQ$49),0,ROUND('Kindy data entry'!$DQ$49,1))&amp;" identified as Refugee or Asylum Seeker, an additional "&amp;IF(ISBLANK('Kindy data entry'!$DK$49),0,ROUND('Kindy data entry'!$DK$49,1))&amp;" met the eligibility requirements for QKFS Plus."))</f>
        <v/>
      </c>
      <c r="C22" s="358"/>
      <c r="D22" s="358"/>
      <c r="E22" s="358"/>
      <c r="F22" s="358"/>
      <c r="G22" s="358"/>
      <c r="H22" s="358"/>
      <c r="I22" s="359"/>
      <c r="K22" s="24"/>
      <c r="L22" s="24"/>
      <c r="M22" s="24"/>
      <c r="N22" s="24"/>
      <c r="O22" s="24"/>
      <c r="P22" s="24"/>
      <c r="Q22" s="24"/>
      <c r="R22" s="24"/>
      <c r="S22" s="24"/>
      <c r="T22" s="24"/>
      <c r="U22" s="24"/>
      <c r="V22" s="24"/>
      <c r="W22" s="24"/>
      <c r="X22" s="24"/>
      <c r="Y22" s="24"/>
    </row>
    <row r="23" spans="2:25" ht="59.1" customHeight="1" x14ac:dyDescent="0.3">
      <c r="B23" s="357" t="str">
        <f>IF(ISBLANK('Kindy data entry'!$DT$16),"",IF('Kindy data entry'!$DX$50&gt;1,'Kindy data entry'!$DT$16&amp;" was operational for "&amp;ROUND('Kindy data entry'!$DT$23,1)&amp;" weeks"&amp;" and enrolled "&amp;ROUND('Kindy data entry'!$DX$50,1)&amp;" FTE children "&amp;"of which "&amp;IF(ISBLANK('Kindy data entry'!$EA$49),0,ROUND('Kindy data entry'!$EA$49,1))&amp;" identified as Aboriginal and/or Torres Strait Islander and "&amp;IF(ISBLANK('Kindy data entry'!$EB$49),0,ROUND('Kindy data entry'!$EB$49,1))&amp;" identified as Refugee or Asylum Seeker, an additional "&amp;IF(ISBLANK('Kindy data entry'!$DV$49),0,ROUND('Kindy data entry'!$DV$49,1))&amp;" met the eligibility requirements for QKFS Plus."))</f>
        <v/>
      </c>
      <c r="C23" s="358"/>
      <c r="D23" s="358"/>
      <c r="E23" s="358"/>
      <c r="F23" s="358"/>
      <c r="G23" s="358"/>
      <c r="H23" s="358"/>
      <c r="I23" s="359"/>
      <c r="K23" s="24"/>
      <c r="L23" s="24"/>
      <c r="M23" s="24"/>
      <c r="N23" s="24"/>
      <c r="O23" s="24"/>
      <c r="P23" s="24"/>
      <c r="Q23" s="24"/>
      <c r="R23" s="24"/>
      <c r="S23" s="24"/>
      <c r="T23" s="24"/>
      <c r="U23" s="24"/>
      <c r="V23" s="24"/>
      <c r="W23" s="24"/>
      <c r="X23" s="24"/>
      <c r="Y23" s="24"/>
    </row>
    <row r="24" spans="2:25" ht="55.5" customHeight="1" x14ac:dyDescent="0.3">
      <c r="B24" s="357" t="str">
        <f>IF(ISBLANK('Kindy data entry'!$EE$16),"",IF('Kindy data entry'!$EI$50&gt;1,'Kindy data entry'!$EE$16&amp;" was operational for "&amp;ROUND('Kindy data entry'!$EE$23,1)&amp;" weeks"&amp;" and enrolled "&amp;ROUND('Kindy data entry'!$EI$50,1)&amp;" FTE children "&amp;"of which "&amp;IF(ISBLANK('Kindy data entry'!$EL$49),0,ROUND('Kindy data entry'!$EL$49,1))&amp;" identified as Aboriginal and/or Torres Strait Islander and "&amp;IF(ISBLANK('Kindy data entry'!$EM$49),0,ROUND('Kindy data entry'!$EM$49,1))&amp;" identified as Refugee or Asylum Seeker, an additional "&amp;IF(ISBLANK('Kindy data entry'!$EG$49),0,ROUND('Kindy data entry'!$EG$49,1))&amp;" met the eligibility requirements for QKFS Plus."))</f>
        <v/>
      </c>
      <c r="C24" s="358"/>
      <c r="D24" s="358"/>
      <c r="E24" s="358"/>
      <c r="F24" s="358"/>
      <c r="G24" s="358"/>
      <c r="H24" s="358"/>
      <c r="I24" s="359"/>
      <c r="K24" s="24"/>
      <c r="L24" s="24"/>
      <c r="M24" s="24"/>
      <c r="N24" s="24"/>
      <c r="O24" s="24"/>
      <c r="P24" s="24"/>
      <c r="Q24" s="24"/>
      <c r="R24" s="24"/>
      <c r="S24" s="24"/>
      <c r="T24" s="24"/>
      <c r="U24" s="24"/>
      <c r="V24" s="24"/>
      <c r="W24" s="24"/>
      <c r="X24" s="24"/>
      <c r="Y24" s="24"/>
    </row>
    <row r="25" spans="2:25" ht="7.5" customHeight="1" x14ac:dyDescent="0.3">
      <c r="B25" s="55"/>
      <c r="I25" s="56"/>
      <c r="K25" s="24"/>
      <c r="L25" s="24"/>
      <c r="M25" s="24"/>
      <c r="N25" s="24"/>
      <c r="O25" s="24"/>
      <c r="P25" s="24"/>
      <c r="Q25" s="24"/>
      <c r="R25" s="24"/>
      <c r="S25" s="24"/>
      <c r="T25" s="24"/>
      <c r="U25" s="24"/>
      <c r="V25" s="24"/>
      <c r="W25" s="24"/>
      <c r="X25" s="24"/>
      <c r="Y25" s="24"/>
    </row>
    <row r="26" spans="2:25" x14ac:dyDescent="0.3">
      <c r="B26" s="173" t="str">
        <f>IF(OR('Kindy data entry'!$C$22="Yes",'Kindy data entry'!$N$22="Yes",'Kindy data entry'!$Y$22="Yes",'Kindy data entry'!$AJ$22="Yes",'Kindy data entry'!$AU$22="Yes",'Kindy data entry'!$BF$22="Yes",'Kindy data entry'!$BQ$22="Yes",'Kindy data entry'!$CB$22="Yes",'Kindy data entry'!$CM$22="Yes",'Kindy data entry'!$CX$22="Yes",'Kindy data entry'!$DI$22="Yes",'Kindy data entry'!$DT$22="Yes",'Kindy data entry'!$EE$22="Yes"),"The following kindergartens did not have a qualified kindergarten teacher for a period greater than 10 consecutive days","")</f>
        <v/>
      </c>
      <c r="C26" s="11"/>
      <c r="D26" s="11"/>
      <c r="E26" s="11"/>
      <c r="F26" s="11"/>
      <c r="G26" s="11"/>
      <c r="H26" s="11"/>
      <c r="I26" s="56"/>
      <c r="K26" s="24"/>
      <c r="L26" s="24"/>
      <c r="M26" s="24"/>
      <c r="N26" s="24"/>
      <c r="O26" s="24"/>
      <c r="P26" s="24"/>
      <c r="Q26" s="24"/>
      <c r="R26" s="24"/>
      <c r="S26" s="24"/>
      <c r="T26" s="24"/>
      <c r="U26" s="24"/>
      <c r="V26" s="24"/>
      <c r="W26" s="24"/>
      <c r="X26" s="24"/>
      <c r="Y26" s="24"/>
    </row>
    <row r="27" spans="2:25" ht="5.25" customHeight="1" x14ac:dyDescent="0.3">
      <c r="B27" s="55"/>
      <c r="I27" s="56"/>
      <c r="K27" s="24"/>
      <c r="L27" s="24"/>
      <c r="M27" s="24"/>
      <c r="N27" s="24"/>
      <c r="O27" s="24"/>
      <c r="P27" s="24"/>
      <c r="Q27" s="24"/>
      <c r="R27" s="24"/>
      <c r="S27" s="24"/>
      <c r="T27" s="24"/>
      <c r="U27" s="24"/>
      <c r="V27" s="24"/>
      <c r="W27" s="24"/>
      <c r="X27" s="24"/>
      <c r="Y27" s="24"/>
    </row>
    <row r="28" spans="2:25" x14ac:dyDescent="0.3">
      <c r="B28" s="55" t="str">
        <f>IF('Kindy data entry'!$C$22="Yes",'Kindy data entry'!$C$16,"")</f>
        <v/>
      </c>
      <c r="I28" s="56"/>
      <c r="K28" s="24"/>
      <c r="L28" s="24"/>
      <c r="M28" s="24"/>
      <c r="N28" s="24"/>
      <c r="O28" s="24"/>
      <c r="P28" s="24"/>
      <c r="Q28" s="24"/>
      <c r="R28" s="24"/>
      <c r="S28" s="24"/>
      <c r="T28" s="24"/>
      <c r="U28" s="24"/>
      <c r="V28" s="24"/>
      <c r="W28" s="24"/>
      <c r="X28" s="24"/>
      <c r="Y28" s="24"/>
    </row>
    <row r="29" spans="2:25" x14ac:dyDescent="0.3">
      <c r="B29" s="55" t="str">
        <f>IF('Kindy data entry'!$N$22="Yes",'Kindy data entry'!$N$16,"")</f>
        <v/>
      </c>
      <c r="I29" s="56"/>
      <c r="K29" s="24"/>
      <c r="L29" s="24"/>
      <c r="M29" s="24"/>
      <c r="N29" s="24"/>
      <c r="O29" s="24"/>
      <c r="P29" s="24"/>
      <c r="Q29" s="24"/>
      <c r="R29" s="24"/>
      <c r="S29" s="24"/>
      <c r="T29" s="24"/>
      <c r="U29" s="24"/>
      <c r="V29" s="24"/>
      <c r="W29" s="24"/>
      <c r="X29" s="24"/>
      <c r="Y29" s="24"/>
    </row>
    <row r="30" spans="2:25" x14ac:dyDescent="0.3">
      <c r="B30" s="55" t="str">
        <f>IF('Kindy data entry'!$Y$22="Yes",'Kindy data entry'!$Y$16,"")</f>
        <v/>
      </c>
      <c r="I30" s="56"/>
      <c r="K30" s="24"/>
      <c r="L30" s="24"/>
      <c r="M30" s="24"/>
      <c r="N30" s="24"/>
      <c r="O30" s="24"/>
      <c r="P30" s="24"/>
      <c r="Q30" s="24"/>
      <c r="R30" s="24"/>
      <c r="S30" s="24"/>
      <c r="T30" s="24"/>
      <c r="U30" s="24"/>
      <c r="V30" s="24"/>
      <c r="W30" s="24"/>
      <c r="X30" s="24"/>
      <c r="Y30" s="24"/>
    </row>
    <row r="31" spans="2:25" x14ac:dyDescent="0.3">
      <c r="B31" s="55" t="str">
        <f>IF('Kindy data entry'!$AJ$22="Yes",'Kindy data entry'!$AJ$16,"")</f>
        <v/>
      </c>
      <c r="I31" s="56"/>
      <c r="K31" s="24"/>
      <c r="L31" s="24"/>
      <c r="M31" s="24"/>
      <c r="N31" s="24"/>
      <c r="O31" s="24"/>
      <c r="P31" s="24"/>
      <c r="Q31" s="24"/>
      <c r="R31" s="24"/>
      <c r="S31" s="24"/>
      <c r="T31" s="24"/>
      <c r="U31" s="24"/>
      <c r="V31" s="24"/>
      <c r="W31" s="24"/>
      <c r="X31" s="24"/>
      <c r="Y31" s="24"/>
    </row>
    <row r="32" spans="2:25" x14ac:dyDescent="0.3">
      <c r="B32" s="55" t="str">
        <f>IF('Kindy data entry'!$AU$22="Yes",'Kindy data entry'!$AU$16,"")</f>
        <v/>
      </c>
      <c r="I32" s="56"/>
      <c r="K32" s="24"/>
      <c r="L32" s="24"/>
      <c r="M32" s="24"/>
      <c r="N32" s="24"/>
      <c r="O32" s="24"/>
      <c r="P32" s="24"/>
      <c r="Q32" s="24"/>
      <c r="R32" s="24"/>
      <c r="S32" s="24"/>
      <c r="T32" s="24"/>
      <c r="U32" s="24"/>
      <c r="V32" s="24"/>
      <c r="W32" s="24"/>
      <c r="X32" s="24"/>
      <c r="Y32" s="24"/>
    </row>
    <row r="33" spans="2:25" x14ac:dyDescent="0.3">
      <c r="B33" s="55" t="str">
        <f>IF('Kindy data entry'!$BF$22="Yes",'Kindy data entry'!$BF$16,"")</f>
        <v/>
      </c>
      <c r="I33" s="56"/>
      <c r="K33" s="24"/>
      <c r="L33" s="24"/>
      <c r="M33" s="24"/>
      <c r="N33" s="24"/>
      <c r="O33" s="24"/>
      <c r="P33" s="24"/>
      <c r="Q33" s="24"/>
      <c r="R33" s="24"/>
      <c r="S33" s="24"/>
      <c r="T33" s="24"/>
      <c r="U33" s="24"/>
      <c r="V33" s="24"/>
      <c r="W33" s="24"/>
      <c r="X33" s="24"/>
      <c r="Y33" s="24"/>
    </row>
    <row r="34" spans="2:25" x14ac:dyDescent="0.3">
      <c r="B34" s="55" t="str">
        <f>IF('Kindy data entry'!$BQ$22="Yes",'Kindy data entry'!$BQ$16,"")</f>
        <v/>
      </c>
      <c r="I34" s="56"/>
      <c r="K34" s="24"/>
      <c r="L34" s="24"/>
      <c r="M34" s="24"/>
      <c r="N34" s="24"/>
      <c r="O34" s="24"/>
      <c r="P34" s="24"/>
      <c r="Q34" s="24"/>
      <c r="R34" s="24"/>
      <c r="S34" s="24"/>
      <c r="T34" s="24"/>
      <c r="U34" s="24"/>
      <c r="V34" s="24"/>
      <c r="W34" s="24"/>
      <c r="X34" s="24"/>
      <c r="Y34" s="24"/>
    </row>
    <row r="35" spans="2:25" x14ac:dyDescent="0.3">
      <c r="B35" s="55" t="str">
        <f>IF('Kindy data entry'!$CB$22="Yes",'Kindy data entry'!$CB$16,"")</f>
        <v/>
      </c>
      <c r="I35" s="56"/>
      <c r="K35" s="24"/>
      <c r="L35" s="24"/>
      <c r="M35" s="24"/>
      <c r="N35" s="24"/>
      <c r="O35" s="24"/>
      <c r="P35" s="24"/>
      <c r="Q35" s="24"/>
      <c r="R35" s="24"/>
      <c r="S35" s="24"/>
      <c r="T35" s="24"/>
      <c r="U35" s="24"/>
      <c r="V35" s="24"/>
      <c r="W35" s="24"/>
      <c r="X35" s="24"/>
      <c r="Y35" s="24"/>
    </row>
    <row r="36" spans="2:25" x14ac:dyDescent="0.3">
      <c r="B36" s="55" t="str">
        <f>IF('Kindy data entry'!$CM$22="Yes",'Kindy data entry'!$CM$16,"")</f>
        <v/>
      </c>
      <c r="I36" s="56"/>
      <c r="K36" s="24"/>
      <c r="L36" s="24"/>
      <c r="M36" s="24"/>
      <c r="N36" s="24"/>
      <c r="O36" s="24"/>
      <c r="P36" s="24"/>
      <c r="Q36" s="24"/>
      <c r="R36" s="24"/>
      <c r="S36" s="24"/>
      <c r="T36" s="24"/>
      <c r="U36" s="24"/>
      <c r="V36" s="24"/>
      <c r="W36" s="24"/>
      <c r="X36" s="24"/>
      <c r="Y36" s="24"/>
    </row>
    <row r="37" spans="2:25" x14ac:dyDescent="0.3">
      <c r="B37" s="55" t="str">
        <f>IF('Kindy data entry'!$CX$22="Yes",'Kindy data entry'!$CX$16,"")</f>
        <v/>
      </c>
      <c r="I37" s="56"/>
      <c r="K37" s="24"/>
      <c r="L37" s="24"/>
      <c r="M37" s="24"/>
      <c r="N37" s="24"/>
      <c r="O37" s="24"/>
      <c r="P37" s="24"/>
      <c r="Q37" s="24"/>
      <c r="R37" s="24"/>
      <c r="S37" s="24"/>
      <c r="T37" s="24"/>
      <c r="U37" s="24"/>
      <c r="V37" s="24"/>
      <c r="W37" s="24"/>
      <c r="X37" s="24"/>
      <c r="Y37" s="24"/>
    </row>
    <row r="38" spans="2:25" x14ac:dyDescent="0.3">
      <c r="B38" s="55" t="str">
        <f>IF('Kindy data entry'!$DI$22="Yes",'Kindy data entry'!$DI$16,"")</f>
        <v/>
      </c>
      <c r="I38" s="56"/>
      <c r="K38" s="24"/>
      <c r="L38" s="24"/>
      <c r="M38" s="24"/>
      <c r="N38" s="24"/>
      <c r="O38" s="24"/>
      <c r="P38" s="24"/>
      <c r="Q38" s="24"/>
      <c r="R38" s="24"/>
      <c r="S38" s="24"/>
      <c r="T38" s="24"/>
      <c r="U38" s="24"/>
      <c r="V38" s="24"/>
      <c r="W38" s="24"/>
      <c r="X38" s="24"/>
      <c r="Y38" s="24"/>
    </row>
    <row r="39" spans="2:25" x14ac:dyDescent="0.3">
      <c r="B39" s="55" t="str">
        <f>IF('Kindy data entry'!$DT$22="Yes",'Kindy data entry'!$DT$16,"")</f>
        <v/>
      </c>
      <c r="I39" s="56"/>
      <c r="K39" s="24"/>
      <c r="L39" s="24"/>
      <c r="M39" s="24"/>
      <c r="N39" s="24"/>
      <c r="O39" s="24"/>
      <c r="P39" s="24"/>
      <c r="Q39" s="24"/>
      <c r="R39" s="24"/>
      <c r="S39" s="24"/>
      <c r="T39" s="24"/>
      <c r="U39" s="24"/>
      <c r="V39" s="24"/>
      <c r="W39" s="24"/>
      <c r="X39" s="24"/>
      <c r="Y39" s="24"/>
    </row>
    <row r="40" spans="2:25" x14ac:dyDescent="0.3">
      <c r="B40" s="55" t="str">
        <f>IF('Kindy data entry'!$EE$22="Yes",'Kindy data entry'!$EE$16,"")</f>
        <v/>
      </c>
      <c r="I40" s="56"/>
      <c r="K40" s="24"/>
      <c r="L40" s="24"/>
      <c r="M40" s="24"/>
      <c r="N40" s="24"/>
      <c r="O40" s="24"/>
      <c r="P40" s="24"/>
      <c r="Q40" s="24"/>
      <c r="R40" s="24"/>
      <c r="S40" s="24"/>
      <c r="T40" s="24"/>
      <c r="U40" s="24"/>
      <c r="V40" s="24"/>
      <c r="W40" s="24"/>
      <c r="X40" s="24"/>
      <c r="Y40" s="24"/>
    </row>
    <row r="41" spans="2:25" x14ac:dyDescent="0.3">
      <c r="B41" s="55"/>
      <c r="I41" s="56"/>
      <c r="K41" s="24"/>
      <c r="L41" s="24"/>
      <c r="M41" s="24"/>
      <c r="N41" s="24"/>
      <c r="O41" s="24"/>
      <c r="P41" s="24"/>
      <c r="Q41" s="24"/>
      <c r="R41" s="24"/>
      <c r="S41" s="24"/>
      <c r="T41" s="24"/>
      <c r="U41" s="24"/>
      <c r="V41" s="24"/>
      <c r="W41" s="24"/>
      <c r="X41" s="24"/>
      <c r="Y41" s="24"/>
    </row>
    <row r="42" spans="2:25" x14ac:dyDescent="0.3">
      <c r="B42" s="55" t="s">
        <v>86</v>
      </c>
      <c r="I42" s="56"/>
      <c r="K42" s="24"/>
      <c r="L42" s="24"/>
      <c r="M42" s="24"/>
      <c r="N42" s="24"/>
      <c r="O42" s="24"/>
      <c r="P42" s="24"/>
      <c r="Q42" s="24"/>
      <c r="R42" s="24"/>
      <c r="S42" s="24"/>
      <c r="T42" s="24"/>
      <c r="U42" s="24"/>
      <c r="V42" s="24"/>
      <c r="W42" s="24"/>
      <c r="X42" s="24"/>
      <c r="Y42" s="24"/>
    </row>
    <row r="43" spans="2:25" x14ac:dyDescent="0.3">
      <c r="B43" s="55" t="s">
        <v>87</v>
      </c>
      <c r="I43" s="56"/>
      <c r="K43" s="24"/>
      <c r="L43" s="24"/>
      <c r="M43" s="24"/>
      <c r="N43" s="24"/>
      <c r="O43" s="24"/>
      <c r="P43" s="24"/>
      <c r="Q43" s="24"/>
      <c r="R43" s="24"/>
      <c r="S43" s="24"/>
      <c r="T43" s="24"/>
      <c r="U43" s="24"/>
      <c r="V43" s="24"/>
      <c r="W43" s="24"/>
      <c r="X43" s="24"/>
      <c r="Y43" s="24"/>
    </row>
    <row r="44" spans="2:25" x14ac:dyDescent="0.3">
      <c r="B44" s="55"/>
      <c r="I44" s="56"/>
      <c r="K44" s="24"/>
      <c r="L44" s="24"/>
      <c r="M44" s="24"/>
      <c r="N44" s="24"/>
      <c r="O44" s="24"/>
      <c r="P44" s="24"/>
      <c r="Q44" s="24"/>
      <c r="R44" s="24"/>
      <c r="S44" s="24"/>
      <c r="T44" s="24"/>
      <c r="U44" s="24"/>
      <c r="V44" s="24"/>
      <c r="W44" s="24"/>
      <c r="X44" s="24"/>
      <c r="Y44" s="24"/>
    </row>
    <row r="45" spans="2:25" x14ac:dyDescent="0.3">
      <c r="B45" s="55"/>
      <c r="I45" s="56"/>
      <c r="K45" s="24"/>
      <c r="L45" s="24"/>
      <c r="M45" s="24"/>
      <c r="N45" s="24"/>
      <c r="O45" s="24"/>
      <c r="P45" s="24"/>
      <c r="Q45" s="24"/>
      <c r="R45" s="24"/>
      <c r="S45" s="24"/>
      <c r="T45" s="24"/>
      <c r="U45" s="24"/>
      <c r="V45" s="24"/>
      <c r="W45" s="24"/>
      <c r="X45" s="24"/>
      <c r="Y45" s="24"/>
    </row>
    <row r="46" spans="2:25" x14ac:dyDescent="0.3">
      <c r="B46" s="55"/>
      <c r="I46" s="56"/>
      <c r="K46" s="24"/>
      <c r="L46" s="24"/>
      <c r="M46" s="24"/>
      <c r="N46" s="24"/>
      <c r="O46" s="24"/>
      <c r="P46" s="24"/>
      <c r="Q46" s="24"/>
      <c r="R46" s="24"/>
      <c r="S46" s="24"/>
      <c r="T46" s="24"/>
      <c r="U46" s="24"/>
      <c r="V46" s="24"/>
      <c r="W46" s="24"/>
      <c r="X46" s="24"/>
      <c r="Y46" s="24"/>
    </row>
    <row r="47" spans="2:25" x14ac:dyDescent="0.3">
      <c r="B47" s="55"/>
      <c r="I47" s="56"/>
      <c r="K47" s="24"/>
      <c r="L47" s="24"/>
      <c r="M47" s="24"/>
      <c r="N47" s="24"/>
      <c r="O47" s="24"/>
      <c r="P47" s="24"/>
      <c r="Q47" s="24"/>
      <c r="R47" s="24"/>
      <c r="S47" s="24"/>
      <c r="T47" s="24"/>
      <c r="U47" s="24"/>
      <c r="V47" s="24"/>
      <c r="W47" s="24"/>
      <c r="X47" s="24"/>
      <c r="Y47" s="24"/>
    </row>
    <row r="48" spans="2:25" x14ac:dyDescent="0.3">
      <c r="B48" s="55"/>
      <c r="I48" s="56"/>
      <c r="K48" s="24"/>
      <c r="L48" s="24"/>
      <c r="M48" s="24"/>
      <c r="N48" s="24"/>
      <c r="O48" s="24"/>
      <c r="P48" s="24"/>
      <c r="Q48" s="24"/>
      <c r="R48" s="24"/>
      <c r="S48" s="24"/>
      <c r="T48" s="24"/>
      <c r="U48" s="24"/>
      <c r="V48" s="24"/>
      <c r="W48" s="24"/>
      <c r="X48" s="24"/>
      <c r="Y48" s="24"/>
    </row>
    <row r="49" spans="1:25" x14ac:dyDescent="0.3">
      <c r="B49" s="55"/>
      <c r="I49" s="56"/>
      <c r="K49" s="24"/>
      <c r="L49" s="24"/>
      <c r="M49" s="24"/>
      <c r="N49" s="24"/>
      <c r="O49" s="24"/>
      <c r="P49" s="24"/>
      <c r="Q49" s="24"/>
      <c r="R49" s="24"/>
      <c r="S49" s="24"/>
      <c r="T49" s="24"/>
      <c r="U49" s="24"/>
      <c r="V49" s="24"/>
      <c r="W49" s="24"/>
      <c r="X49" s="24"/>
      <c r="Y49" s="24"/>
    </row>
    <row r="50" spans="1:25" x14ac:dyDescent="0.3">
      <c r="B50" s="55"/>
      <c r="G50" t="s">
        <v>88</v>
      </c>
      <c r="I50" s="56"/>
      <c r="K50" s="24"/>
      <c r="L50" s="24"/>
      <c r="M50" s="24"/>
      <c r="N50" s="24"/>
      <c r="O50" s="24"/>
      <c r="P50" s="24"/>
      <c r="Q50" s="24"/>
      <c r="R50" s="24"/>
      <c r="S50" s="24"/>
      <c r="T50" s="24"/>
      <c r="U50" s="24"/>
      <c r="V50" s="24"/>
      <c r="W50" s="24"/>
      <c r="X50" s="24"/>
      <c r="Y50" s="24"/>
    </row>
    <row r="51" spans="1:25" x14ac:dyDescent="0.3">
      <c r="B51" s="55"/>
      <c r="I51" s="56"/>
      <c r="K51" s="24"/>
      <c r="L51" s="24"/>
      <c r="M51" s="24"/>
      <c r="N51" s="24"/>
      <c r="O51" s="24"/>
      <c r="P51" s="24"/>
      <c r="Q51" s="24"/>
      <c r="R51" s="24"/>
      <c r="S51" s="24"/>
      <c r="T51" s="24"/>
      <c r="U51" s="24"/>
      <c r="V51" s="24"/>
      <c r="W51" s="24"/>
      <c r="X51" s="24"/>
      <c r="Y51" s="24"/>
    </row>
    <row r="52" spans="1:25" x14ac:dyDescent="0.3">
      <c r="B52" s="55"/>
      <c r="D52" s="10"/>
      <c r="I52" s="56"/>
      <c r="K52" s="24"/>
      <c r="L52" s="24"/>
      <c r="M52" s="24"/>
      <c r="N52" s="24"/>
      <c r="O52" s="24"/>
      <c r="P52" s="24"/>
      <c r="Q52" s="24"/>
      <c r="R52" s="24"/>
      <c r="S52" s="24"/>
      <c r="T52" s="24"/>
      <c r="U52" s="24"/>
      <c r="V52" s="24"/>
      <c r="W52" s="24"/>
      <c r="X52" s="24"/>
      <c r="Y52" s="24"/>
    </row>
    <row r="53" spans="1:25" x14ac:dyDescent="0.3">
      <c r="B53" s="55" t="s">
        <v>89</v>
      </c>
      <c r="I53" s="56"/>
      <c r="K53" s="24"/>
      <c r="L53" s="24"/>
      <c r="M53" s="24"/>
      <c r="N53" s="24"/>
      <c r="O53" s="24"/>
      <c r="P53" s="24"/>
      <c r="Q53" s="24"/>
      <c r="R53" s="24"/>
      <c r="S53" s="24"/>
      <c r="T53" s="24"/>
      <c r="U53" s="24"/>
      <c r="V53" s="24"/>
      <c r="W53" s="24"/>
      <c r="X53" s="24"/>
      <c r="Y53" s="24"/>
    </row>
    <row r="54" spans="1:25" x14ac:dyDescent="0.3">
      <c r="B54" s="55"/>
      <c r="I54" s="56"/>
      <c r="K54" s="24"/>
      <c r="L54" s="24"/>
      <c r="M54" s="24"/>
      <c r="N54" s="24"/>
      <c r="O54" s="24"/>
      <c r="P54" s="24"/>
      <c r="Q54" s="24"/>
      <c r="R54" s="24"/>
      <c r="S54" s="24"/>
      <c r="T54" s="24"/>
      <c r="U54" s="24"/>
      <c r="V54" s="24"/>
      <c r="W54" s="24"/>
      <c r="X54" s="24"/>
      <c r="Y54" s="24"/>
    </row>
    <row r="55" spans="1:25" x14ac:dyDescent="0.3">
      <c r="B55" s="55"/>
      <c r="I55" s="56"/>
      <c r="K55" s="24"/>
      <c r="L55" s="24"/>
      <c r="M55" s="24"/>
      <c r="N55" s="24"/>
      <c r="O55" s="24"/>
      <c r="P55" s="24"/>
      <c r="Q55" s="24"/>
      <c r="R55" s="24"/>
      <c r="S55" s="24"/>
      <c r="T55" s="24"/>
      <c r="U55" s="24"/>
      <c r="V55" s="24"/>
      <c r="W55" s="24"/>
      <c r="X55" s="24"/>
      <c r="Y55" s="24"/>
    </row>
    <row r="56" spans="1:25" x14ac:dyDescent="0.3">
      <c r="B56" s="55"/>
      <c r="F56" s="355"/>
      <c r="G56" s="355"/>
      <c r="H56" s="355"/>
      <c r="I56" s="56"/>
      <c r="K56" s="24"/>
      <c r="L56" s="24"/>
      <c r="M56" s="24"/>
      <c r="N56" s="24"/>
      <c r="O56" s="24"/>
      <c r="P56" s="24"/>
      <c r="Q56" s="24"/>
      <c r="R56" s="24"/>
      <c r="S56" s="24"/>
      <c r="T56" s="24"/>
      <c r="U56" s="24"/>
      <c r="V56" s="24"/>
      <c r="W56" s="24"/>
      <c r="X56" s="24"/>
      <c r="Y56" s="24"/>
    </row>
    <row r="57" spans="1:25" x14ac:dyDescent="0.3">
      <c r="B57" s="55" t="s">
        <v>90</v>
      </c>
      <c r="E57" s="10" t="s">
        <v>91</v>
      </c>
      <c r="F57" s="355"/>
      <c r="G57" s="355"/>
      <c r="H57" s="355"/>
      <c r="I57" s="56"/>
      <c r="K57" s="24"/>
      <c r="L57" s="24"/>
      <c r="M57" s="24"/>
      <c r="N57" s="24"/>
      <c r="O57" s="24"/>
      <c r="P57" s="24"/>
      <c r="Q57" s="24"/>
      <c r="R57" s="24"/>
      <c r="S57" s="24"/>
      <c r="T57" s="24"/>
      <c r="U57" s="24"/>
      <c r="V57" s="24"/>
      <c r="W57" s="24"/>
      <c r="X57" s="24"/>
      <c r="Y57" s="24"/>
    </row>
    <row r="58" spans="1:25" x14ac:dyDescent="0.3">
      <c r="B58" s="55"/>
      <c r="G58" s="355" t="s">
        <v>92</v>
      </c>
      <c r="H58" s="355"/>
      <c r="I58" s="356"/>
      <c r="K58" s="24"/>
      <c r="L58" s="24"/>
      <c r="M58" s="24"/>
      <c r="N58" s="24"/>
      <c r="O58" s="24"/>
      <c r="P58" s="24"/>
      <c r="Q58" s="24"/>
      <c r="R58" s="24"/>
      <c r="S58" s="24"/>
      <c r="T58" s="24"/>
      <c r="U58" s="24"/>
      <c r="V58" s="24"/>
      <c r="W58" s="24"/>
      <c r="X58" s="24"/>
      <c r="Y58" s="24"/>
    </row>
    <row r="59" spans="1:25" x14ac:dyDescent="0.3">
      <c r="B59" s="55"/>
      <c r="G59" s="355" t="s">
        <v>93</v>
      </c>
      <c r="H59" s="355"/>
      <c r="I59" s="356"/>
      <c r="K59" s="24"/>
      <c r="L59" s="24"/>
      <c r="M59" s="24"/>
      <c r="N59" s="24"/>
      <c r="O59" s="24"/>
      <c r="P59" s="24"/>
      <c r="Q59" s="24"/>
      <c r="R59" s="24"/>
      <c r="S59" s="24"/>
      <c r="T59" s="24"/>
      <c r="U59" s="24"/>
      <c r="V59" s="24"/>
      <c r="W59" s="24"/>
      <c r="X59" s="24"/>
      <c r="Y59" s="24"/>
    </row>
    <row r="60" spans="1:25" x14ac:dyDescent="0.3">
      <c r="B60" s="55"/>
      <c r="G60" s="355" t="s">
        <v>94</v>
      </c>
      <c r="H60" s="355"/>
      <c r="I60" s="356"/>
      <c r="K60" s="24"/>
      <c r="L60" s="24"/>
      <c r="M60" s="24"/>
      <c r="N60" s="24"/>
      <c r="O60" s="24"/>
      <c r="P60" s="24"/>
      <c r="Q60" s="24"/>
      <c r="R60" s="24"/>
      <c r="S60" s="24"/>
      <c r="T60" s="24"/>
      <c r="U60" s="24"/>
      <c r="V60" s="24"/>
      <c r="W60" s="24"/>
      <c r="X60" s="24"/>
      <c r="Y60" s="24"/>
    </row>
    <row r="61" spans="1:25" x14ac:dyDescent="0.3">
      <c r="B61" s="55"/>
      <c r="I61" s="56"/>
      <c r="K61" s="24"/>
      <c r="L61" s="24"/>
      <c r="M61" s="24"/>
      <c r="N61" s="24"/>
      <c r="O61" s="24"/>
      <c r="P61" s="24"/>
      <c r="Q61" s="24"/>
      <c r="R61" s="24"/>
      <c r="S61" s="24"/>
      <c r="T61" s="24"/>
      <c r="U61" s="24"/>
      <c r="V61" s="24"/>
      <c r="W61" s="24"/>
      <c r="X61" s="24"/>
      <c r="Y61" s="24"/>
    </row>
    <row r="62" spans="1:25" x14ac:dyDescent="0.3">
      <c r="B62" s="55"/>
      <c r="I62" s="56"/>
      <c r="K62" s="24"/>
      <c r="L62" s="24"/>
      <c r="M62" s="24"/>
      <c r="N62" s="24"/>
      <c r="O62" s="24"/>
      <c r="P62" s="24"/>
      <c r="Q62" s="24"/>
      <c r="R62" s="24"/>
      <c r="S62" s="24"/>
      <c r="T62" s="24"/>
      <c r="U62" s="24"/>
      <c r="V62" s="24"/>
      <c r="W62" s="24"/>
      <c r="X62" s="24"/>
      <c r="Y62" s="24"/>
    </row>
    <row r="63" spans="1:25" ht="17.25" thickBot="1" x14ac:dyDescent="0.35">
      <c r="B63" s="57"/>
      <c r="C63" s="140"/>
      <c r="D63" s="140"/>
      <c r="E63" s="140"/>
      <c r="F63" s="140"/>
      <c r="G63" s="140"/>
      <c r="H63" s="140"/>
      <c r="I63" s="141"/>
      <c r="K63" s="24"/>
      <c r="L63" s="24"/>
      <c r="M63" s="24"/>
      <c r="N63" s="24"/>
      <c r="O63" s="24"/>
      <c r="P63" s="24"/>
      <c r="Q63" s="24"/>
      <c r="R63" s="24"/>
      <c r="S63" s="24"/>
      <c r="T63" s="24"/>
      <c r="U63" s="24"/>
      <c r="V63" s="24"/>
      <c r="W63" s="24"/>
      <c r="X63" s="24"/>
      <c r="Y63" s="24"/>
    </row>
    <row r="64" spans="1:25" x14ac:dyDescent="0.3">
      <c r="A64" s="24"/>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x14ac:dyDescent="0.3">
      <c r="A65" s="24"/>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x14ac:dyDescent="0.3">
      <c r="A66" s="24"/>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x14ac:dyDescent="0.3">
      <c r="A67" s="24"/>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x14ac:dyDescent="0.3">
      <c r="A68" s="24"/>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x14ac:dyDescent="0.3">
      <c r="A69" s="24"/>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x14ac:dyDescent="0.3">
      <c r="A70" s="24"/>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x14ac:dyDescent="0.3">
      <c r="A71" s="24"/>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x14ac:dyDescent="0.3">
      <c r="A72" s="24"/>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x14ac:dyDescent="0.3">
      <c r="A73" s="24"/>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x14ac:dyDescent="0.3">
      <c r="A74" s="24"/>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x14ac:dyDescent="0.3">
      <c r="A75" s="24"/>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x14ac:dyDescent="0.3">
      <c r="A76" s="24"/>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x14ac:dyDescent="0.3">
      <c r="A77" s="24"/>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x14ac:dyDescent="0.3">
      <c r="A78" s="24"/>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x14ac:dyDescent="0.3">
      <c r="A79" s="24"/>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x14ac:dyDescent="0.3">
      <c r="A80" s="24"/>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x14ac:dyDescent="0.3">
      <c r="A81" s="24"/>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x14ac:dyDescent="0.3">
      <c r="A82" s="24"/>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x14ac:dyDescent="0.3">
      <c r="A83" s="24"/>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x14ac:dyDescent="0.3">
      <c r="A84" s="24"/>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x14ac:dyDescent="0.3">
      <c r="A85" s="24"/>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x14ac:dyDescent="0.3">
      <c r="A86" s="24"/>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x14ac:dyDescent="0.3">
      <c r="A87" s="24"/>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x14ac:dyDescent="0.3">
      <c r="A88" s="24"/>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x14ac:dyDescent="0.3">
      <c r="A89" s="24"/>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x14ac:dyDescent="0.3">
      <c r="A90" s="24"/>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x14ac:dyDescent="0.3">
      <c r="A91" s="24"/>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x14ac:dyDescent="0.3">
      <c r="A92" s="24"/>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x14ac:dyDescent="0.3">
      <c r="A93" s="24"/>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x14ac:dyDescent="0.3">
      <c r="A94" s="24"/>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x14ac:dyDescent="0.3">
      <c r="A95" s="24"/>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x14ac:dyDescent="0.3">
      <c r="A96" s="24"/>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x14ac:dyDescent="0.3">
      <c r="A97" s="24"/>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x14ac:dyDescent="0.3">
      <c r="A98" s="24"/>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x14ac:dyDescent="0.3">
      <c r="A99" s="24"/>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x14ac:dyDescent="0.3">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x14ac:dyDescent="0.3">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x14ac:dyDescent="0.3">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x14ac:dyDescent="0.3">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x14ac:dyDescent="0.3">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x14ac:dyDescent="0.3">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x14ac:dyDescent="0.3">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x14ac:dyDescent="0.3">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x14ac:dyDescent="0.3">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x14ac:dyDescent="0.3">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x14ac:dyDescent="0.3">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x14ac:dyDescent="0.3">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x14ac:dyDescent="0.3">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x14ac:dyDescent="0.3">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x14ac:dyDescent="0.3">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x14ac:dyDescent="0.3">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x14ac:dyDescent="0.3">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x14ac:dyDescent="0.3">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x14ac:dyDescent="0.3">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x14ac:dyDescent="0.3">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x14ac:dyDescent="0.3">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x14ac:dyDescent="0.3">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x14ac:dyDescent="0.3">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x14ac:dyDescent="0.3">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x14ac:dyDescent="0.3">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x14ac:dyDescent="0.3">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x14ac:dyDescent="0.3">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x14ac:dyDescent="0.3">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x14ac:dyDescent="0.3">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x14ac:dyDescent="0.3">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x14ac:dyDescent="0.3">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x14ac:dyDescent="0.3">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x14ac:dyDescent="0.3">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x14ac:dyDescent="0.3">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x14ac:dyDescent="0.3">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x14ac:dyDescent="0.3">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x14ac:dyDescent="0.3">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x14ac:dyDescent="0.3">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x14ac:dyDescent="0.3">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x14ac:dyDescent="0.3">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x14ac:dyDescent="0.3">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x14ac:dyDescent="0.3">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x14ac:dyDescent="0.3">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x14ac:dyDescent="0.3">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x14ac:dyDescent="0.3">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x14ac:dyDescent="0.3">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x14ac:dyDescent="0.3">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x14ac:dyDescent="0.3">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x14ac:dyDescent="0.3">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x14ac:dyDescent="0.3">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x14ac:dyDescent="0.3">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x14ac:dyDescent="0.3">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x14ac:dyDescent="0.3">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x14ac:dyDescent="0.3">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x14ac:dyDescent="0.3">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x14ac:dyDescent="0.3">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x14ac:dyDescent="0.3">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x14ac:dyDescent="0.3">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x14ac:dyDescent="0.3">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x14ac:dyDescent="0.3">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x14ac:dyDescent="0.3">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x14ac:dyDescent="0.3">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x14ac:dyDescent="0.3">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x14ac:dyDescent="0.3">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x14ac:dyDescent="0.3">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x14ac:dyDescent="0.3">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x14ac:dyDescent="0.3">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x14ac:dyDescent="0.3">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x14ac:dyDescent="0.3">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x14ac:dyDescent="0.3">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x14ac:dyDescent="0.3">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x14ac:dyDescent="0.3">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x14ac:dyDescent="0.3">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x14ac:dyDescent="0.3">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x14ac:dyDescent="0.3">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x14ac:dyDescent="0.3">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x14ac:dyDescent="0.3">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x14ac:dyDescent="0.3">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x14ac:dyDescent="0.3">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x14ac:dyDescent="0.3">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x14ac:dyDescent="0.3">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x14ac:dyDescent="0.3">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x14ac:dyDescent="0.3">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x14ac:dyDescent="0.3">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x14ac:dyDescent="0.3">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x14ac:dyDescent="0.3">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x14ac:dyDescent="0.3">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x14ac:dyDescent="0.3">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x14ac:dyDescent="0.3">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x14ac:dyDescent="0.3">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x14ac:dyDescent="0.3">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x14ac:dyDescent="0.3">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x14ac:dyDescent="0.3">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x14ac:dyDescent="0.3">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x14ac:dyDescent="0.3">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x14ac:dyDescent="0.3">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x14ac:dyDescent="0.3">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x14ac:dyDescent="0.3">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x14ac:dyDescent="0.3">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x14ac:dyDescent="0.3">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x14ac:dyDescent="0.3">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x14ac:dyDescent="0.3">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x14ac:dyDescent="0.3">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x14ac:dyDescent="0.3">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x14ac:dyDescent="0.3">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x14ac:dyDescent="0.3">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x14ac:dyDescent="0.3">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x14ac:dyDescent="0.3">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x14ac:dyDescent="0.3">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x14ac:dyDescent="0.3">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x14ac:dyDescent="0.3">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x14ac:dyDescent="0.3">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x14ac:dyDescent="0.3">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x14ac:dyDescent="0.3">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x14ac:dyDescent="0.3">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x14ac:dyDescent="0.3">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x14ac:dyDescent="0.3">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x14ac:dyDescent="0.3">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x14ac:dyDescent="0.3">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x14ac:dyDescent="0.3">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x14ac:dyDescent="0.3">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x14ac:dyDescent="0.3">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x14ac:dyDescent="0.3">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x14ac:dyDescent="0.3">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x14ac:dyDescent="0.3">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x14ac:dyDescent="0.3">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x14ac:dyDescent="0.3">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x14ac:dyDescent="0.3">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x14ac:dyDescent="0.3">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x14ac:dyDescent="0.3">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x14ac:dyDescent="0.3">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x14ac:dyDescent="0.3">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x14ac:dyDescent="0.3">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x14ac:dyDescent="0.3">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x14ac:dyDescent="0.3">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x14ac:dyDescent="0.3">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x14ac:dyDescent="0.3">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x14ac:dyDescent="0.3">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x14ac:dyDescent="0.3">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x14ac:dyDescent="0.3">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x14ac:dyDescent="0.3">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x14ac:dyDescent="0.3">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x14ac:dyDescent="0.3">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x14ac:dyDescent="0.3">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x14ac:dyDescent="0.3">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x14ac:dyDescent="0.3">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x14ac:dyDescent="0.3">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x14ac:dyDescent="0.3">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x14ac:dyDescent="0.3">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x14ac:dyDescent="0.3">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x14ac:dyDescent="0.3">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x14ac:dyDescent="0.3">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x14ac:dyDescent="0.3">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x14ac:dyDescent="0.3">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x14ac:dyDescent="0.3">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x14ac:dyDescent="0.3">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x14ac:dyDescent="0.3">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x14ac:dyDescent="0.3">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x14ac:dyDescent="0.3">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x14ac:dyDescent="0.3">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x14ac:dyDescent="0.3">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x14ac:dyDescent="0.3">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sheetData>
  <sheetProtection algorithmName="SHA-512" hashValue="STS0dBNLdwgSPdFPdt3vDD0KhM6mChiIx8/BaRcEyeVXlquXFAUNquyURRpUwo0tR7Bl0wLYVZ5tPoeRmbgRpg==" saltValue="WAr3JPzeTU3SVPSpe8t+Jw==" spinCount="100000" sheet="1" objects="1" scenarios="1"/>
  <mergeCells count="23">
    <mergeCell ref="B18:I18"/>
    <mergeCell ref="C2:I2"/>
    <mergeCell ref="C3:I3"/>
    <mergeCell ref="C6:I6"/>
    <mergeCell ref="C7:F7"/>
    <mergeCell ref="G7:I7"/>
    <mergeCell ref="B12:I12"/>
    <mergeCell ref="B13:I13"/>
    <mergeCell ref="B14:I14"/>
    <mergeCell ref="B15:I15"/>
    <mergeCell ref="B16:I16"/>
    <mergeCell ref="B17:I17"/>
    <mergeCell ref="G59:I59"/>
    <mergeCell ref="G60:I60"/>
    <mergeCell ref="B19:I19"/>
    <mergeCell ref="B20:I20"/>
    <mergeCell ref="B24:I24"/>
    <mergeCell ref="F56:H56"/>
    <mergeCell ref="F57:H57"/>
    <mergeCell ref="G58:I58"/>
    <mergeCell ref="B21:I21"/>
    <mergeCell ref="B22:I22"/>
    <mergeCell ref="B23:I23"/>
  </mergeCells>
  <pageMargins left="0.43307086614173229" right="0.39370078740157483" top="0.55118110236220474" bottom="0.56000000000000005" header="0.31496062992125984" footer="0.31496062992125984"/>
  <pageSetup paperSize="9" scale="8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L103"/>
  <sheetViews>
    <sheetView topLeftCell="B45" zoomScaleNormal="100" workbookViewId="0">
      <selection activeCell="F66" sqref="F66"/>
    </sheetView>
  </sheetViews>
  <sheetFormatPr defaultRowHeight="16.5" x14ac:dyDescent="0.3"/>
  <cols>
    <col min="1" max="1" width="18.7109375" customWidth="1"/>
    <col min="2" max="2" width="11.28515625" customWidth="1"/>
    <col min="4" max="4" width="9.28515625" customWidth="1"/>
    <col min="5" max="5" width="13.28515625" customWidth="1"/>
    <col min="6" max="6" width="14.5703125" customWidth="1"/>
    <col min="7" max="7" width="11.42578125" customWidth="1"/>
    <col min="8" max="8" width="15" customWidth="1"/>
    <col min="9" max="9" width="18.28515625" customWidth="1"/>
    <col min="10" max="10" width="19.140625" customWidth="1"/>
    <col min="11" max="11" width="19.28515625" bestFit="1" customWidth="1"/>
    <col min="12" max="12" width="15.140625" customWidth="1"/>
  </cols>
  <sheetData>
    <row r="1" spans="1:6" x14ac:dyDescent="0.3">
      <c r="B1" s="46" t="s">
        <v>95</v>
      </c>
      <c r="C1" s="46" t="s">
        <v>96</v>
      </c>
    </row>
    <row r="2" spans="1:6" x14ac:dyDescent="0.3">
      <c r="A2" t="s">
        <v>97</v>
      </c>
      <c r="B2" s="50">
        <v>48</v>
      </c>
      <c r="C2" s="50">
        <v>48</v>
      </c>
      <c r="D2" s="2"/>
      <c r="E2" s="2"/>
      <c r="F2" s="2"/>
    </row>
    <row r="3" spans="1:6" x14ac:dyDescent="0.3">
      <c r="A3" t="s">
        <v>98</v>
      </c>
      <c r="B3" s="50"/>
      <c r="C3" s="50"/>
      <c r="D3" s="50"/>
      <c r="E3" s="2"/>
      <c r="F3" s="2"/>
    </row>
    <row r="4" spans="1:6" x14ac:dyDescent="0.3">
      <c r="A4" t="s">
        <v>99</v>
      </c>
      <c r="B4" s="50"/>
      <c r="C4" s="50"/>
      <c r="D4" s="50"/>
      <c r="E4" s="2"/>
      <c r="F4" s="2"/>
    </row>
    <row r="5" spans="1:6" x14ac:dyDescent="0.3">
      <c r="B5" s="50"/>
      <c r="C5" s="50"/>
      <c r="D5" s="50"/>
      <c r="E5" s="2"/>
      <c r="F5" s="2"/>
    </row>
    <row r="6" spans="1:6" x14ac:dyDescent="0.3">
      <c r="B6" s="50"/>
      <c r="C6" s="50"/>
      <c r="D6" s="50"/>
      <c r="E6" s="2"/>
      <c r="F6" s="2"/>
    </row>
    <row r="7" spans="1:6" x14ac:dyDescent="0.3">
      <c r="B7" s="50"/>
      <c r="C7" s="50"/>
      <c r="D7" s="50"/>
      <c r="E7" s="2"/>
      <c r="F7" s="2"/>
    </row>
    <row r="8" spans="1:6" x14ac:dyDescent="0.3">
      <c r="B8" s="50"/>
      <c r="C8" s="50"/>
      <c r="D8" s="50"/>
      <c r="E8" s="2"/>
      <c r="F8" s="2"/>
    </row>
    <row r="9" spans="1:6" x14ac:dyDescent="0.3">
      <c r="B9" s="50"/>
      <c r="C9" s="50"/>
      <c r="D9" s="50"/>
      <c r="E9" s="2"/>
      <c r="F9" s="2"/>
    </row>
    <row r="10" spans="1:6" x14ac:dyDescent="0.3">
      <c r="B10" s="50"/>
      <c r="C10" s="50"/>
      <c r="D10" s="50"/>
      <c r="E10" s="2"/>
      <c r="F10" s="2"/>
    </row>
    <row r="11" spans="1:6" x14ac:dyDescent="0.3">
      <c r="B11" s="1"/>
      <c r="C11" s="1"/>
      <c r="D11" s="1"/>
    </row>
    <row r="12" spans="1:6" x14ac:dyDescent="0.3">
      <c r="B12" s="283" t="s">
        <v>100</v>
      </c>
      <c r="C12" s="283" t="s">
        <v>96</v>
      </c>
    </row>
    <row r="13" spans="1:6" x14ac:dyDescent="0.3">
      <c r="A13" t="s">
        <v>101</v>
      </c>
      <c r="B13" s="50">
        <v>0.2</v>
      </c>
      <c r="C13" s="50">
        <v>0.2</v>
      </c>
    </row>
    <row r="14" spans="1:6" x14ac:dyDescent="0.3">
      <c r="A14" t="s">
        <v>99</v>
      </c>
      <c r="B14" s="50"/>
      <c r="C14" s="50"/>
    </row>
    <row r="15" spans="1:6" x14ac:dyDescent="0.3">
      <c r="B15" s="50"/>
      <c r="C15" s="50"/>
    </row>
    <row r="16" spans="1:6" x14ac:dyDescent="0.3">
      <c r="B16" s="50"/>
      <c r="C16" s="50"/>
    </row>
    <row r="17" spans="1:11" x14ac:dyDescent="0.3">
      <c r="B17" s="50"/>
      <c r="C17" s="50"/>
    </row>
    <row r="18" spans="1:11" x14ac:dyDescent="0.3">
      <c r="B18" s="50"/>
      <c r="C18" s="50"/>
    </row>
    <row r="19" spans="1:11" x14ac:dyDescent="0.3">
      <c r="B19" s="50"/>
      <c r="C19" s="50"/>
    </row>
    <row r="20" spans="1:11" x14ac:dyDescent="0.3">
      <c r="B20" s="50"/>
      <c r="C20" s="50"/>
    </row>
    <row r="21" spans="1:11" x14ac:dyDescent="0.3">
      <c r="B21" s="1"/>
      <c r="C21" s="1"/>
    </row>
    <row r="23" spans="1:11" x14ac:dyDescent="0.3">
      <c r="B23" s="4" t="s">
        <v>22</v>
      </c>
      <c r="C23" s="4" t="s">
        <v>102</v>
      </c>
      <c r="D23" s="4" t="s">
        <v>103</v>
      </c>
      <c r="E23" s="4" t="s">
        <v>38</v>
      </c>
      <c r="F23" s="4" t="s">
        <v>39</v>
      </c>
      <c r="H23" s="59" t="s">
        <v>104</v>
      </c>
    </row>
    <row r="24" spans="1:11" x14ac:dyDescent="0.3">
      <c r="B24" s="12"/>
      <c r="C24" s="12"/>
      <c r="D24" s="12"/>
      <c r="E24" s="12"/>
      <c r="F24" s="12"/>
    </row>
    <row r="25" spans="1:11" x14ac:dyDescent="0.3">
      <c r="B25" s="3">
        <v>2012</v>
      </c>
      <c r="C25" s="3">
        <v>2</v>
      </c>
      <c r="D25" s="3">
        <v>3</v>
      </c>
      <c r="E25" s="20" t="s">
        <v>105</v>
      </c>
      <c r="F25" s="20" t="s">
        <v>106</v>
      </c>
    </row>
    <row r="26" spans="1:11" x14ac:dyDescent="0.3">
      <c r="B26" s="3">
        <v>2012</v>
      </c>
      <c r="C26" s="3">
        <v>2</v>
      </c>
      <c r="D26" s="3">
        <v>4</v>
      </c>
      <c r="E26" s="20" t="s">
        <v>107</v>
      </c>
      <c r="F26" s="20" t="s">
        <v>108</v>
      </c>
    </row>
    <row r="27" spans="1:11" x14ac:dyDescent="0.3">
      <c r="A27" t="s">
        <v>109</v>
      </c>
      <c r="B27" s="3">
        <v>2013</v>
      </c>
      <c r="C27" s="3">
        <v>1</v>
      </c>
      <c r="D27" s="3">
        <v>1</v>
      </c>
      <c r="E27" s="20" t="s">
        <v>110</v>
      </c>
      <c r="F27" s="20" t="s">
        <v>111</v>
      </c>
    </row>
    <row r="28" spans="1:11" x14ac:dyDescent="0.3">
      <c r="B28" s="3">
        <v>2013</v>
      </c>
      <c r="C28" s="3">
        <v>1</v>
      </c>
      <c r="D28" s="3">
        <v>2</v>
      </c>
      <c r="E28" s="20" t="s">
        <v>112</v>
      </c>
      <c r="F28" s="20" t="s">
        <v>113</v>
      </c>
    </row>
    <row r="29" spans="1:11" x14ac:dyDescent="0.3">
      <c r="B29" s="3">
        <v>2013</v>
      </c>
      <c r="C29" s="3">
        <v>2</v>
      </c>
      <c r="D29" s="3">
        <v>3</v>
      </c>
      <c r="E29" s="20" t="s">
        <v>114</v>
      </c>
      <c r="F29" s="20" t="s">
        <v>115</v>
      </c>
      <c r="I29" s="148" t="s">
        <v>116</v>
      </c>
      <c r="J29" s="196"/>
      <c r="K29" s="196"/>
    </row>
    <row r="30" spans="1:11" x14ac:dyDescent="0.3">
      <c r="B30" s="3">
        <v>2013</v>
      </c>
      <c r="C30" s="3">
        <v>2</v>
      </c>
      <c r="D30" s="3">
        <v>4</v>
      </c>
      <c r="E30" s="20" t="s">
        <v>117</v>
      </c>
      <c r="F30" s="20" t="s">
        <v>118</v>
      </c>
    </row>
    <row r="31" spans="1:11" x14ac:dyDescent="0.3">
      <c r="B31" s="50">
        <v>2014</v>
      </c>
      <c r="C31" s="50">
        <v>1</v>
      </c>
      <c r="D31" s="50">
        <v>1</v>
      </c>
      <c r="E31" s="154">
        <v>41667</v>
      </c>
      <c r="F31" s="154">
        <v>41733</v>
      </c>
      <c r="H31" s="60"/>
    </row>
    <row r="32" spans="1:11" x14ac:dyDescent="0.3">
      <c r="B32" s="50">
        <v>2014</v>
      </c>
      <c r="C32" s="50">
        <v>1</v>
      </c>
      <c r="D32" s="50">
        <v>2</v>
      </c>
      <c r="E32" s="154">
        <v>41751</v>
      </c>
      <c r="F32" s="154">
        <v>41817</v>
      </c>
    </row>
    <row r="33" spans="2:11" x14ac:dyDescent="0.3">
      <c r="B33" s="50">
        <v>2014</v>
      </c>
      <c r="C33" s="50">
        <v>2</v>
      </c>
      <c r="D33" s="50">
        <v>3</v>
      </c>
      <c r="E33" s="154">
        <v>41834</v>
      </c>
      <c r="F33" s="154">
        <v>41901</v>
      </c>
    </row>
    <row r="34" spans="2:11" x14ac:dyDescent="0.3">
      <c r="B34" s="50">
        <v>2014</v>
      </c>
      <c r="C34" s="50">
        <v>2</v>
      </c>
      <c r="D34" s="50">
        <v>4</v>
      </c>
      <c r="E34" s="154">
        <v>41919</v>
      </c>
      <c r="F34" s="154">
        <v>41978</v>
      </c>
    </row>
    <row r="35" spans="2:11" x14ac:dyDescent="0.3">
      <c r="B35" s="50">
        <v>2015</v>
      </c>
      <c r="C35" s="50">
        <v>1</v>
      </c>
      <c r="D35" s="50">
        <v>1</v>
      </c>
      <c r="E35" s="154">
        <v>42031</v>
      </c>
      <c r="F35" s="154">
        <v>42096</v>
      </c>
      <c r="J35" s="197" t="s">
        <v>119</v>
      </c>
      <c r="K35" s="148"/>
    </row>
    <row r="36" spans="2:11" x14ac:dyDescent="0.3">
      <c r="B36" s="50">
        <v>2015</v>
      </c>
      <c r="C36" s="50">
        <v>1</v>
      </c>
      <c r="D36" s="50">
        <v>2</v>
      </c>
      <c r="E36" s="154">
        <v>42114</v>
      </c>
      <c r="F36" s="154">
        <v>42181</v>
      </c>
    </row>
    <row r="37" spans="2:11" x14ac:dyDescent="0.3">
      <c r="B37" s="50">
        <v>2015</v>
      </c>
      <c r="C37" s="50">
        <v>2</v>
      </c>
      <c r="D37" s="50">
        <v>3</v>
      </c>
      <c r="E37" s="154">
        <v>42198</v>
      </c>
      <c r="F37" s="154">
        <v>42265</v>
      </c>
    </row>
    <row r="38" spans="2:11" x14ac:dyDescent="0.3">
      <c r="B38" s="50">
        <v>2015</v>
      </c>
      <c r="C38" s="50">
        <v>2</v>
      </c>
      <c r="D38" s="50">
        <v>4</v>
      </c>
      <c r="E38" s="154">
        <v>42283</v>
      </c>
      <c r="F38" s="154">
        <v>42349</v>
      </c>
    </row>
    <row r="39" spans="2:11" x14ac:dyDescent="0.3">
      <c r="B39" s="50">
        <v>2016</v>
      </c>
      <c r="C39" s="50">
        <v>1</v>
      </c>
      <c r="D39" s="50">
        <v>1</v>
      </c>
      <c r="E39" s="154">
        <v>42396</v>
      </c>
      <c r="F39" s="154">
        <v>42453</v>
      </c>
    </row>
    <row r="40" spans="2:11" x14ac:dyDescent="0.3">
      <c r="B40" s="50">
        <v>2016</v>
      </c>
      <c r="C40" s="50">
        <v>1</v>
      </c>
      <c r="D40" s="50">
        <v>2</v>
      </c>
      <c r="E40" s="154">
        <v>42471</v>
      </c>
      <c r="F40" s="154">
        <v>42545</v>
      </c>
    </row>
    <row r="41" spans="2:11" x14ac:dyDescent="0.3">
      <c r="B41" s="50">
        <v>2016</v>
      </c>
      <c r="C41" s="50">
        <v>2</v>
      </c>
      <c r="D41" s="50">
        <v>3</v>
      </c>
      <c r="E41" s="154">
        <v>42562</v>
      </c>
      <c r="F41" s="154">
        <v>42629</v>
      </c>
    </row>
    <row r="42" spans="2:11" x14ac:dyDescent="0.3">
      <c r="B42" s="50">
        <v>2016</v>
      </c>
      <c r="C42" s="50">
        <v>2</v>
      </c>
      <c r="D42" s="50">
        <v>4</v>
      </c>
      <c r="E42" s="154">
        <v>42647</v>
      </c>
      <c r="F42" s="154">
        <v>42713</v>
      </c>
    </row>
    <row r="43" spans="2:11" x14ac:dyDescent="0.3">
      <c r="B43" s="50">
        <v>2017</v>
      </c>
      <c r="C43" s="50">
        <v>1</v>
      </c>
      <c r="D43" s="50">
        <v>1</v>
      </c>
      <c r="E43" s="154">
        <v>42758</v>
      </c>
      <c r="F43" s="154">
        <v>42825</v>
      </c>
    </row>
    <row r="44" spans="2:11" x14ac:dyDescent="0.3">
      <c r="B44" s="50">
        <v>2017</v>
      </c>
      <c r="C44" s="50">
        <v>1</v>
      </c>
      <c r="D44" s="50">
        <v>2</v>
      </c>
      <c r="E44" s="154">
        <v>42843</v>
      </c>
      <c r="F44" s="154">
        <v>42909</v>
      </c>
    </row>
    <row r="45" spans="2:11" x14ac:dyDescent="0.3">
      <c r="B45" s="50">
        <v>2017</v>
      </c>
      <c r="C45" s="50">
        <v>2</v>
      </c>
      <c r="D45" s="50">
        <v>3</v>
      </c>
      <c r="E45" s="154">
        <v>42926</v>
      </c>
      <c r="F45" s="154">
        <v>42993</v>
      </c>
    </row>
    <row r="46" spans="2:11" x14ac:dyDescent="0.3">
      <c r="B46" s="50">
        <v>2017</v>
      </c>
      <c r="C46" s="50">
        <v>2</v>
      </c>
      <c r="D46" s="50">
        <v>4</v>
      </c>
      <c r="E46" s="154">
        <v>43011</v>
      </c>
      <c r="F46" s="154">
        <v>43070</v>
      </c>
    </row>
    <row r="47" spans="2:11" x14ac:dyDescent="0.3">
      <c r="B47" s="50">
        <v>2018</v>
      </c>
      <c r="C47" s="50">
        <v>1</v>
      </c>
      <c r="D47" s="50">
        <v>1</v>
      </c>
      <c r="E47" s="154">
        <v>43122</v>
      </c>
      <c r="F47" s="154">
        <v>43188</v>
      </c>
    </row>
    <row r="48" spans="2:11" x14ac:dyDescent="0.3">
      <c r="B48" s="50">
        <v>2018</v>
      </c>
      <c r="C48" s="50">
        <v>1</v>
      </c>
      <c r="D48" s="50">
        <v>2</v>
      </c>
      <c r="E48" s="154">
        <v>43207</v>
      </c>
      <c r="F48" s="154">
        <v>43280</v>
      </c>
    </row>
    <row r="49" spans="2:6" x14ac:dyDescent="0.3">
      <c r="B49" s="50">
        <v>2018</v>
      </c>
      <c r="C49" s="50">
        <v>2</v>
      </c>
      <c r="D49" s="50">
        <v>3</v>
      </c>
      <c r="E49" s="154">
        <v>43297</v>
      </c>
      <c r="F49" s="154">
        <v>43364</v>
      </c>
    </row>
    <row r="50" spans="2:6" x14ac:dyDescent="0.3">
      <c r="B50" s="50">
        <v>2018</v>
      </c>
      <c r="C50" s="50">
        <v>2</v>
      </c>
      <c r="D50" s="50">
        <v>4</v>
      </c>
      <c r="E50" s="154">
        <v>43381</v>
      </c>
      <c r="F50" s="154">
        <v>43448</v>
      </c>
    </row>
    <row r="51" spans="2:6" x14ac:dyDescent="0.3">
      <c r="B51" s="50">
        <v>2019</v>
      </c>
      <c r="C51" s="50">
        <v>1</v>
      </c>
      <c r="D51" s="50">
        <v>1</v>
      </c>
      <c r="E51" s="154">
        <v>43495</v>
      </c>
      <c r="F51" s="154">
        <v>43560</v>
      </c>
    </row>
    <row r="52" spans="2:6" x14ac:dyDescent="0.3">
      <c r="B52" s="50">
        <v>2019</v>
      </c>
      <c r="C52" s="50">
        <v>1</v>
      </c>
      <c r="D52" s="50">
        <v>2</v>
      </c>
      <c r="E52" s="154">
        <v>43578</v>
      </c>
      <c r="F52" s="154">
        <v>43644</v>
      </c>
    </row>
    <row r="53" spans="2:6" x14ac:dyDescent="0.3">
      <c r="B53" s="50">
        <v>2019</v>
      </c>
      <c r="C53" s="50">
        <v>2</v>
      </c>
      <c r="D53" s="50">
        <v>3</v>
      </c>
      <c r="E53" s="154">
        <v>43661</v>
      </c>
      <c r="F53" s="154">
        <v>43728</v>
      </c>
    </row>
    <row r="54" spans="2:6" x14ac:dyDescent="0.3">
      <c r="B54" s="50">
        <v>2019</v>
      </c>
      <c r="C54" s="50">
        <v>2</v>
      </c>
      <c r="D54" s="50">
        <v>4</v>
      </c>
      <c r="E54" s="154">
        <v>43746</v>
      </c>
      <c r="F54" s="154">
        <v>43805</v>
      </c>
    </row>
    <row r="55" spans="2:6" x14ac:dyDescent="0.3">
      <c r="B55" s="50">
        <v>2020</v>
      </c>
      <c r="C55" s="50">
        <v>1</v>
      </c>
      <c r="D55" s="50">
        <v>1</v>
      </c>
      <c r="E55" s="154">
        <v>43858</v>
      </c>
      <c r="F55" s="154">
        <v>43924</v>
      </c>
    </row>
    <row r="56" spans="2:6" x14ac:dyDescent="0.3">
      <c r="B56" s="50">
        <v>2020</v>
      </c>
      <c r="C56" s="50">
        <v>1</v>
      </c>
      <c r="D56" s="50">
        <v>2</v>
      </c>
      <c r="E56" s="154">
        <v>43941</v>
      </c>
      <c r="F56" s="154">
        <v>44008</v>
      </c>
    </row>
    <row r="57" spans="2:6" x14ac:dyDescent="0.3">
      <c r="B57" s="50">
        <v>2020</v>
      </c>
      <c r="C57" s="50">
        <v>2</v>
      </c>
      <c r="D57" s="50">
        <v>3</v>
      </c>
      <c r="E57" s="154">
        <v>44025</v>
      </c>
      <c r="F57" s="154">
        <v>44092</v>
      </c>
    </row>
    <row r="58" spans="2:6" x14ac:dyDescent="0.3">
      <c r="B58" s="50">
        <v>2020</v>
      </c>
      <c r="C58" s="50">
        <v>2</v>
      </c>
      <c r="D58" s="50">
        <v>4</v>
      </c>
      <c r="E58" s="154">
        <v>44110</v>
      </c>
      <c r="F58" s="154">
        <v>44176</v>
      </c>
    </row>
    <row r="59" spans="2:6" x14ac:dyDescent="0.3">
      <c r="B59" s="50">
        <v>2021</v>
      </c>
      <c r="C59" s="50">
        <v>1</v>
      </c>
      <c r="D59" s="50">
        <v>1</v>
      </c>
      <c r="E59" s="154">
        <v>44223</v>
      </c>
      <c r="F59" s="154">
        <v>44287</v>
      </c>
    </row>
    <row r="60" spans="2:6" x14ac:dyDescent="0.3">
      <c r="B60" s="50">
        <v>2021</v>
      </c>
      <c r="C60" s="50">
        <v>1</v>
      </c>
      <c r="D60" s="50">
        <v>2</v>
      </c>
      <c r="E60" s="154">
        <v>44305</v>
      </c>
      <c r="F60" s="154">
        <v>44372</v>
      </c>
    </row>
    <row r="61" spans="2:6" x14ac:dyDescent="0.3">
      <c r="B61" s="50">
        <v>2021</v>
      </c>
      <c r="C61" s="50">
        <v>2</v>
      </c>
      <c r="D61" s="50">
        <v>3</v>
      </c>
      <c r="E61" s="154">
        <v>44389</v>
      </c>
      <c r="F61" s="154">
        <v>44456</v>
      </c>
    </row>
    <row r="62" spans="2:6" x14ac:dyDescent="0.3">
      <c r="B62" s="50">
        <v>2021</v>
      </c>
      <c r="C62" s="50">
        <v>2</v>
      </c>
      <c r="D62" s="50">
        <v>4</v>
      </c>
      <c r="E62" s="154">
        <v>44474</v>
      </c>
      <c r="F62" s="154">
        <v>44540</v>
      </c>
    </row>
    <row r="63" spans="2:6" x14ac:dyDescent="0.3">
      <c r="B63" s="50">
        <v>2022</v>
      </c>
      <c r="C63" s="50">
        <v>1</v>
      </c>
      <c r="D63" s="50">
        <v>2</v>
      </c>
      <c r="E63" s="154">
        <v>44670</v>
      </c>
      <c r="F63" s="154">
        <v>44736</v>
      </c>
    </row>
    <row r="64" spans="2:6" x14ac:dyDescent="0.3">
      <c r="B64" s="50">
        <v>2022</v>
      </c>
      <c r="C64" s="50">
        <v>2</v>
      </c>
      <c r="D64" s="50">
        <v>3</v>
      </c>
      <c r="E64" s="154">
        <v>44753</v>
      </c>
      <c r="F64" s="154">
        <v>44820</v>
      </c>
    </row>
    <row r="65" spans="1:12" x14ac:dyDescent="0.3">
      <c r="B65" s="1">
        <v>2022</v>
      </c>
      <c r="C65" s="1">
        <v>2</v>
      </c>
      <c r="D65" s="1">
        <v>4</v>
      </c>
      <c r="E65" s="288">
        <v>44838</v>
      </c>
      <c r="F65" s="288">
        <v>44876</v>
      </c>
    </row>
    <row r="66" spans="1:12" x14ac:dyDescent="0.3">
      <c r="B66" s="1">
        <v>2023</v>
      </c>
      <c r="C66" s="1">
        <v>1</v>
      </c>
      <c r="D66" s="1">
        <v>1</v>
      </c>
      <c r="E66" s="288">
        <v>44949</v>
      </c>
      <c r="F66" s="288">
        <v>45016</v>
      </c>
    </row>
    <row r="67" spans="1:12" x14ac:dyDescent="0.3">
      <c r="B67" s="1">
        <v>2023</v>
      </c>
      <c r="C67" s="1">
        <v>1</v>
      </c>
      <c r="D67" s="1">
        <v>2</v>
      </c>
      <c r="E67" s="288">
        <v>45033</v>
      </c>
      <c r="F67" s="288">
        <v>45100</v>
      </c>
    </row>
    <row r="68" spans="1:12" x14ac:dyDescent="0.3">
      <c r="B68" s="370" t="s">
        <v>120</v>
      </c>
      <c r="C68" s="370"/>
      <c r="G68" s="73" t="s">
        <v>121</v>
      </c>
      <c r="H68" s="73"/>
      <c r="I68" s="370" t="s">
        <v>122</v>
      </c>
      <c r="J68" s="370"/>
    </row>
    <row r="69" spans="1:12" ht="18.75" x14ac:dyDescent="0.3">
      <c r="A69" t="s">
        <v>99</v>
      </c>
      <c r="B69" s="18" t="s">
        <v>22</v>
      </c>
      <c r="C69" s="43">
        <v>2022</v>
      </c>
      <c r="D69" s="2">
        <f>'Individual Kindergarten'!$O$2</f>
        <v>2013</v>
      </c>
      <c r="E69" s="2" t="s">
        <v>123</v>
      </c>
      <c r="G69" s="18" t="s">
        <v>22</v>
      </c>
      <c r="H69" s="251">
        <v>2022</v>
      </c>
      <c r="I69" s="233">
        <f>IF(H71 = 4, H69 + 1, H69)</f>
        <v>2023</v>
      </c>
      <c r="J69" s="2" t="s">
        <v>123</v>
      </c>
    </row>
    <row r="70" spans="1:12" ht="18.75" x14ac:dyDescent="0.3">
      <c r="B70" s="18" t="s">
        <v>23</v>
      </c>
      <c r="C70" s="19">
        <v>1</v>
      </c>
      <c r="D70" s="2">
        <f>IF(D71=1,1,IF(D71=2,1,IF(D71=3,2,IF(D71=4,2))))</f>
        <v>1</v>
      </c>
      <c r="E70" s="2" t="s">
        <v>23</v>
      </c>
      <c r="G70" s="18" t="s">
        <v>23</v>
      </c>
      <c r="H70" s="251">
        <v>2</v>
      </c>
      <c r="I70" s="234">
        <f>IF(OR(H71=2, H71=3),2,1)</f>
        <v>1</v>
      </c>
      <c r="J70" s="145" t="s">
        <v>124</v>
      </c>
    </row>
    <row r="71" spans="1:12" ht="18.75" x14ac:dyDescent="0.3">
      <c r="B71" s="18" t="s">
        <v>24</v>
      </c>
      <c r="C71" s="43">
        <v>2</v>
      </c>
      <c r="D71" s="2">
        <f>'Individual Kindergarten'!$N$2</f>
        <v>1</v>
      </c>
      <c r="E71" s="2" t="s">
        <v>24</v>
      </c>
      <c r="G71" s="18" t="s">
        <v>24</v>
      </c>
      <c r="H71" s="251">
        <v>4</v>
      </c>
      <c r="I71" s="233">
        <f>IF(H71=4,1,H71+1)</f>
        <v>1</v>
      </c>
      <c r="J71" s="145" t="s">
        <v>125</v>
      </c>
    </row>
    <row r="72" spans="1:12" ht="18.75" x14ac:dyDescent="0.3">
      <c r="B72" s="42"/>
      <c r="C72" s="1"/>
      <c r="G72" s="147" t="s">
        <v>126</v>
      </c>
      <c r="H72" s="145"/>
      <c r="I72" s="147" t="s">
        <v>127</v>
      </c>
      <c r="J72" s="145"/>
      <c r="K72" s="147" t="s">
        <v>124</v>
      </c>
      <c r="L72" s="145"/>
    </row>
    <row r="73" spans="1:12" ht="18.75" x14ac:dyDescent="0.3">
      <c r="B73" s="42"/>
      <c r="C73" s="1"/>
      <c r="G73" s="147" t="s">
        <v>128</v>
      </c>
      <c r="H73" s="165">
        <f>IF(SUMIFS($E$24:$E$67,$B$24:$B$67,$H$69,$C$24:$C$67,$H$70,$D$24:$D$67,$H$71)=0,"Check date",SUMIFS($E$24:$E$67,$B$24:$B$67,$H$69,$C$24:$C$67,$H$70,$D$24:$D$67,$H$71))</f>
        <v>44838</v>
      </c>
      <c r="I73" s="147" t="s">
        <v>128</v>
      </c>
      <c r="J73" s="165">
        <f>IF(SUMIFS($E$24:$E$67,$B$24:$B$67,$H$69,$C$24:$C$67,$H$70,$D$24:$D$67,IF(OR($H$71=1,$H$71=3),$H$71,$H$71-1))=0,"Check date",SUMIFS($E$24:$E$67,$B$24:$B$67,$H$69,$C$24:$C$67,$H$70,$D$24:$D$67,IF(OR($H$71=1,$H$71=3),$H$71,$H$71-1)))</f>
        <v>44753</v>
      </c>
      <c r="K73" s="147" t="s">
        <v>128</v>
      </c>
      <c r="L73" s="165">
        <f>IF(SUMIFS($E$24:$E$67,$B$24:$B$67,$I$69,$C$24:$C$67,$I$70,$D$24:$D$67,$I$71)=0,"Check date",SUMIFS($E$24:$E$67,$B$24:$B$67,$I$69,$C$24:$C$67,$I$70,$D$24:$D$67,$I$71))</f>
        <v>44949</v>
      </c>
    </row>
    <row r="74" spans="1:12" ht="18.75" x14ac:dyDescent="0.3">
      <c r="B74" s="42"/>
      <c r="C74" s="1"/>
      <c r="G74" s="147" t="s">
        <v>129</v>
      </c>
      <c r="H74" s="165">
        <f>IF(SUMIFS($F$24:$F$67,$B$24:$B$67,$H$69,$C$24:$C$67,$H$70,$D$24:$D$67,$H$71)=0,"Check date",SUMIFS($F$24:$F$67,$B$24:$B$67,$H$69,$C$24:$C$67,$H$70,$D$24:$D$67,$H$71))</f>
        <v>44876</v>
      </c>
      <c r="I74" s="147" t="s">
        <v>129</v>
      </c>
      <c r="J74" s="165">
        <f>IF(SUMIFS($F$24:$F$67,$B$24:$B$67,$H$69,$C$24:$C$67,$H$70,$D$24:$D$67,IF(OR($H$71=1,$H$71=3),$H$71+1,$H$71))=0,"Check date",SUMIFS($F$24:$F$67,$B$24:$B$67,$H$69,$C$24:$C$67,$H$70,$D$24:$D$67,IF(OR($H$71=1,$H$71=3),$H$71+1,$H$71)))</f>
        <v>44876</v>
      </c>
      <c r="K74" s="147" t="s">
        <v>129</v>
      </c>
      <c r="L74" s="165">
        <f>IF(SUMIFS($F$24:$F$67,$B$24:$B$67,$I$69,$C$24:$C$67,$I$70,$D$24:$D$67,IF(OR($I$71=1,$I$71=3),$I$71+1,$I$71))=0,"Check date",SUMIFS($F$24:$F$67,$B$24:$B$67,$I$69,$C$24:$C$67,$I$70,$D$24:$D$67,IF(OR($I$71=1,$I$71=3),$I$71+1,$I$71)))</f>
        <v>45100</v>
      </c>
    </row>
    <row r="75" spans="1:12" ht="18.75" x14ac:dyDescent="0.3">
      <c r="B75" s="42"/>
      <c r="C75" s="1"/>
      <c r="G75" s="42"/>
      <c r="H75" s="10"/>
      <c r="I75" s="146"/>
      <c r="J75" s="10"/>
    </row>
    <row r="77" spans="1:12" x14ac:dyDescent="0.3">
      <c r="H77" t="s">
        <v>130</v>
      </c>
      <c r="I77" s="282" t="s">
        <v>131</v>
      </c>
    </row>
    <row r="78" spans="1:12" x14ac:dyDescent="0.3">
      <c r="A78" s="22" t="s">
        <v>22</v>
      </c>
      <c r="B78" s="2"/>
      <c r="C78" s="2"/>
      <c r="D78" s="23" t="s">
        <v>23</v>
      </c>
      <c r="E78" s="21"/>
      <c r="F78" s="22" t="s">
        <v>24</v>
      </c>
      <c r="G78" s="32"/>
      <c r="H78" t="s">
        <v>132</v>
      </c>
    </row>
    <row r="79" spans="1:12" x14ac:dyDescent="0.3">
      <c r="A79" s="2"/>
      <c r="B79" s="2"/>
      <c r="C79" s="2"/>
      <c r="D79" s="2"/>
      <c r="E79" s="21">
        <v>1</v>
      </c>
      <c r="F79" s="30"/>
      <c r="G79" s="33">
        <v>1</v>
      </c>
      <c r="H79" t="e">
        <f>#REF!</f>
        <v>#REF!</v>
      </c>
      <c r="I79" s="282" t="e">
        <f>#REF!</f>
        <v>#REF!</v>
      </c>
    </row>
    <row r="80" spans="1:12" x14ac:dyDescent="0.3">
      <c r="A80" s="2"/>
      <c r="B80" s="2">
        <v>2012</v>
      </c>
      <c r="C80" s="2"/>
      <c r="D80" s="2"/>
      <c r="E80" s="21">
        <v>2</v>
      </c>
      <c r="F80" s="31"/>
      <c r="G80" s="33">
        <v>2</v>
      </c>
      <c r="H80" t="e">
        <f>IF(H79=1,"Semester1",IF(H79=2,"Semester2",""))</f>
        <v>#REF!</v>
      </c>
      <c r="I80" t="e">
        <f>IF(I79=1,"Semester1",IF(I79=2,"Semester2",""))</f>
        <v>#REF!</v>
      </c>
    </row>
    <row r="81" spans="1:8" x14ac:dyDescent="0.3">
      <c r="A81" s="2"/>
      <c r="B81" s="2"/>
      <c r="C81" s="2"/>
      <c r="D81" s="2"/>
      <c r="E81" s="2"/>
      <c r="F81" s="31"/>
      <c r="G81" s="33">
        <v>3</v>
      </c>
      <c r="H81" t="e">
        <f>IF(H79=1,"one","two")</f>
        <v>#REF!</v>
      </c>
    </row>
    <row r="82" spans="1:8" x14ac:dyDescent="0.3">
      <c r="A82" s="2"/>
      <c r="B82" s="2"/>
      <c r="C82" s="2"/>
      <c r="D82" s="2"/>
      <c r="E82" s="2"/>
      <c r="F82" s="31"/>
      <c r="G82" s="33">
        <v>4</v>
      </c>
    </row>
    <row r="84" spans="1:8" x14ac:dyDescent="0.3">
      <c r="A84" s="45" t="s">
        <v>133</v>
      </c>
      <c r="B84" s="2"/>
    </row>
    <row r="85" spans="1:8" x14ac:dyDescent="0.3">
      <c r="A85" s="2"/>
      <c r="B85" s="2"/>
    </row>
    <row r="86" spans="1:8" x14ac:dyDescent="0.3">
      <c r="A86" s="2"/>
      <c r="B86" s="3">
        <v>1</v>
      </c>
    </row>
    <row r="87" spans="1:8" x14ac:dyDescent="0.3">
      <c r="A87" s="2"/>
      <c r="B87" s="3">
        <v>2</v>
      </c>
    </row>
    <row r="90" spans="1:8" x14ac:dyDescent="0.3">
      <c r="A90" s="45" t="s">
        <v>134</v>
      </c>
      <c r="B90" s="45"/>
      <c r="E90" s="371" t="s">
        <v>135</v>
      </c>
      <c r="F90" s="371"/>
      <c r="G90" s="371"/>
    </row>
    <row r="91" spans="1:8" x14ac:dyDescent="0.3">
      <c r="A91" s="2"/>
      <c r="B91" s="2"/>
      <c r="E91" s="150"/>
      <c r="F91" s="150"/>
    </row>
    <row r="92" spans="1:8" x14ac:dyDescent="0.3">
      <c r="A92" s="2"/>
      <c r="B92" s="2" t="s">
        <v>136</v>
      </c>
      <c r="E92" s="2"/>
      <c r="F92" s="2" t="s">
        <v>136</v>
      </c>
    </row>
    <row r="93" spans="1:8" x14ac:dyDescent="0.3">
      <c r="A93" s="2"/>
      <c r="B93" s="2" t="s">
        <v>137</v>
      </c>
      <c r="E93" s="2"/>
      <c r="F93" s="2" t="s">
        <v>137</v>
      </c>
    </row>
    <row r="96" spans="1:8" x14ac:dyDescent="0.3">
      <c r="A96" s="45" t="s">
        <v>138</v>
      </c>
    </row>
    <row r="97" spans="1:1" x14ac:dyDescent="0.3">
      <c r="A97" s="2"/>
    </row>
    <row r="98" spans="1:1" x14ac:dyDescent="0.3">
      <c r="A98" s="2">
        <v>0</v>
      </c>
    </row>
    <row r="99" spans="1:1" x14ac:dyDescent="0.3">
      <c r="A99" s="2">
        <v>3</v>
      </c>
    </row>
    <row r="100" spans="1:1" x14ac:dyDescent="0.3">
      <c r="A100" s="2">
        <v>6</v>
      </c>
    </row>
    <row r="101" spans="1:1" x14ac:dyDescent="0.3">
      <c r="A101" s="2">
        <v>9</v>
      </c>
    </row>
    <row r="102" spans="1:1" x14ac:dyDescent="0.3">
      <c r="A102" s="2">
        <v>12</v>
      </c>
    </row>
    <row r="103" spans="1:1" x14ac:dyDescent="0.3">
      <c r="A103" s="2">
        <v>15</v>
      </c>
    </row>
  </sheetData>
  <mergeCells count="3">
    <mergeCell ref="B68:C68"/>
    <mergeCell ref="I68:J68"/>
    <mergeCell ref="E90:G9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E591E-D962-415A-9352-6B33DCEFB085}">
  <dimension ref="A1:J30"/>
  <sheetViews>
    <sheetView workbookViewId="0">
      <selection activeCell="B14" sqref="B14:I14"/>
    </sheetView>
  </sheetViews>
  <sheetFormatPr defaultRowHeight="16.5" x14ac:dyDescent="0.3"/>
  <sheetData>
    <row r="1" spans="1:10" x14ac:dyDescent="0.3">
      <c r="A1" t="str">
        <f>"Enter the actual hours attended by children enrolled for the full term who identified as Aboriginal and/or Torres Strait Islander"</f>
        <v>Enter the actual hours attended by children enrolled for the full term who identified as Aboriginal and/or Torres Strait Islander</v>
      </c>
    </row>
    <row r="2" spans="1:10" x14ac:dyDescent="0.3">
      <c r="A2" cm="1">
        <f t="array" ref="A2:J2">'Kindy data entry'!C30:L30</f>
        <v>0</v>
      </c>
      <c r="B2">
        <v>0</v>
      </c>
      <c r="C2">
        <v>0</v>
      </c>
      <c r="D2">
        <v>0</v>
      </c>
      <c r="E2">
        <v>0</v>
      </c>
      <c r="F2">
        <v>0</v>
      </c>
      <c r="G2">
        <v>0</v>
      </c>
      <c r="H2">
        <v>0</v>
      </c>
      <c r="I2">
        <v>0</v>
      </c>
      <c r="J2">
        <v>0</v>
      </c>
    </row>
    <row r="3" spans="1:10" x14ac:dyDescent="0.3">
      <c r="A3" cm="1">
        <f t="array" ref="A3:J3">'Kindy data entry'!N30:W30</f>
        <v>0</v>
      </c>
      <c r="B3">
        <v>0</v>
      </c>
      <c r="C3">
        <v>0</v>
      </c>
      <c r="D3">
        <v>0</v>
      </c>
      <c r="E3">
        <v>0</v>
      </c>
      <c r="F3">
        <v>0</v>
      </c>
      <c r="G3">
        <v>0</v>
      </c>
      <c r="H3">
        <v>0</v>
      </c>
      <c r="I3">
        <v>0</v>
      </c>
      <c r="J3">
        <v>0</v>
      </c>
    </row>
    <row r="4" spans="1:10" x14ac:dyDescent="0.3">
      <c r="A4" cm="1">
        <f t="array" ref="A4:J4">'Kindy data entry'!Y30:AH30</f>
        <v>0</v>
      </c>
      <c r="B4">
        <v>0</v>
      </c>
      <c r="C4">
        <v>0</v>
      </c>
      <c r="D4">
        <v>0</v>
      </c>
      <c r="E4">
        <v>0</v>
      </c>
      <c r="F4">
        <v>0</v>
      </c>
      <c r="G4">
        <v>0</v>
      </c>
      <c r="H4">
        <v>0</v>
      </c>
      <c r="I4">
        <v>0</v>
      </c>
      <c r="J4">
        <v>0</v>
      </c>
    </row>
    <row r="5" spans="1:10" x14ac:dyDescent="0.3">
      <c r="A5" cm="1">
        <f t="array" ref="A5:J5">'Kindy data entry'!AJ30:AS30</f>
        <v>0</v>
      </c>
      <c r="B5">
        <v>0</v>
      </c>
      <c r="C5">
        <v>0</v>
      </c>
      <c r="D5">
        <v>0</v>
      </c>
      <c r="E5">
        <v>0</v>
      </c>
      <c r="F5">
        <v>0</v>
      </c>
      <c r="G5">
        <v>0</v>
      </c>
      <c r="H5">
        <v>0</v>
      </c>
      <c r="I5">
        <v>0</v>
      </c>
      <c r="J5">
        <v>0</v>
      </c>
    </row>
    <row r="6" spans="1:10" x14ac:dyDescent="0.3">
      <c r="A6" cm="1">
        <f t="array" ref="A6:J6">'Kindy data entry'!AU30:BD30</f>
        <v>0</v>
      </c>
      <c r="B6">
        <v>0</v>
      </c>
      <c r="C6">
        <v>0</v>
      </c>
      <c r="D6">
        <v>0</v>
      </c>
      <c r="E6">
        <v>0</v>
      </c>
      <c r="F6">
        <v>0</v>
      </c>
      <c r="G6">
        <v>0</v>
      </c>
      <c r="H6">
        <v>0</v>
      </c>
      <c r="I6">
        <v>0</v>
      </c>
      <c r="J6">
        <v>0</v>
      </c>
    </row>
    <row r="7" spans="1:10" x14ac:dyDescent="0.3">
      <c r="A7" cm="1">
        <f t="array" ref="A7:J7">'Kindy data entry'!BF30:BO30</f>
        <v>0</v>
      </c>
      <c r="B7">
        <v>0</v>
      </c>
      <c r="C7">
        <v>0</v>
      </c>
      <c r="D7">
        <v>0</v>
      </c>
      <c r="E7">
        <v>0</v>
      </c>
      <c r="F7">
        <v>0</v>
      </c>
      <c r="G7">
        <v>0</v>
      </c>
      <c r="H7">
        <v>0</v>
      </c>
      <c r="I7">
        <v>0</v>
      </c>
      <c r="J7">
        <v>0</v>
      </c>
    </row>
    <row r="8" spans="1:10" x14ac:dyDescent="0.3">
      <c r="A8" cm="1">
        <f t="array" ref="A8:J8">'Kindy data entry'!BQ30:BZ30</f>
        <v>0</v>
      </c>
      <c r="B8">
        <v>0</v>
      </c>
      <c r="C8">
        <v>0</v>
      </c>
      <c r="D8">
        <v>0</v>
      </c>
      <c r="E8">
        <v>0</v>
      </c>
      <c r="F8">
        <v>0</v>
      </c>
      <c r="G8">
        <v>0</v>
      </c>
      <c r="H8">
        <v>0</v>
      </c>
      <c r="I8">
        <v>0</v>
      </c>
      <c r="J8">
        <v>0</v>
      </c>
    </row>
    <row r="9" spans="1:10" x14ac:dyDescent="0.3">
      <c r="A9" cm="1">
        <f t="array" ref="A9:J9">'Kindy data entry'!CB30:CK30</f>
        <v>0</v>
      </c>
      <c r="B9">
        <v>0</v>
      </c>
      <c r="C9">
        <v>0</v>
      </c>
      <c r="D9">
        <v>0</v>
      </c>
      <c r="E9">
        <v>0</v>
      </c>
      <c r="F9">
        <v>0</v>
      </c>
      <c r="G9">
        <v>0</v>
      </c>
      <c r="H9">
        <v>0</v>
      </c>
      <c r="I9">
        <v>0</v>
      </c>
      <c r="J9">
        <v>0</v>
      </c>
    </row>
    <row r="10" spans="1:10" x14ac:dyDescent="0.3">
      <c r="A10" cm="1">
        <f t="array" ref="A10:J10">'Kindy data entry'!CM30:CV30</f>
        <v>0</v>
      </c>
      <c r="B10">
        <v>0</v>
      </c>
      <c r="C10">
        <v>0</v>
      </c>
      <c r="D10">
        <v>0</v>
      </c>
      <c r="E10">
        <v>0</v>
      </c>
      <c r="F10">
        <v>0</v>
      </c>
      <c r="G10">
        <v>0</v>
      </c>
      <c r="H10">
        <v>0</v>
      </c>
      <c r="I10">
        <v>0</v>
      </c>
      <c r="J10">
        <v>0</v>
      </c>
    </row>
    <row r="11" spans="1:10" x14ac:dyDescent="0.3">
      <c r="A11" cm="1">
        <f t="array" ref="A11:J11">'Kindy data entry'!CX30:DG30</f>
        <v>0</v>
      </c>
      <c r="B11">
        <v>0</v>
      </c>
      <c r="C11">
        <v>0</v>
      </c>
      <c r="D11">
        <v>0</v>
      </c>
      <c r="E11">
        <v>0</v>
      </c>
      <c r="F11">
        <v>0</v>
      </c>
      <c r="G11">
        <v>0</v>
      </c>
      <c r="H11">
        <v>0</v>
      </c>
      <c r="I11">
        <v>0</v>
      </c>
      <c r="J11">
        <v>0</v>
      </c>
    </row>
    <row r="12" spans="1:10" x14ac:dyDescent="0.3">
      <c r="A12" cm="1">
        <f t="array" ref="A12:J12">'Kindy data entry'!DI30:DR30</f>
        <v>0</v>
      </c>
      <c r="B12">
        <v>0</v>
      </c>
      <c r="C12">
        <v>0</v>
      </c>
      <c r="D12">
        <v>0</v>
      </c>
      <c r="E12">
        <v>0</v>
      </c>
      <c r="F12">
        <v>0</v>
      </c>
      <c r="G12">
        <v>0</v>
      </c>
      <c r="H12">
        <v>0</v>
      </c>
      <c r="I12">
        <v>0</v>
      </c>
      <c r="J12">
        <v>0</v>
      </c>
    </row>
    <row r="13" spans="1:10" x14ac:dyDescent="0.3">
      <c r="A13" cm="1">
        <f t="array" ref="A13:J13">'Kindy data entry'!DT30:EC30</f>
        <v>0</v>
      </c>
      <c r="B13">
        <v>0</v>
      </c>
      <c r="C13">
        <v>0</v>
      </c>
      <c r="D13">
        <v>0</v>
      </c>
      <c r="E13">
        <v>0</v>
      </c>
      <c r="F13">
        <v>0</v>
      </c>
      <c r="G13">
        <v>0</v>
      </c>
      <c r="H13">
        <v>0</v>
      </c>
      <c r="I13">
        <v>0</v>
      </c>
      <c r="J13">
        <v>0</v>
      </c>
    </row>
    <row r="14" spans="1:10" x14ac:dyDescent="0.3">
      <c r="A14" cm="1">
        <f t="array" ref="A14:J14">'Kindy data entry'!EE30:EN30</f>
        <v>0</v>
      </c>
      <c r="B14">
        <v>0</v>
      </c>
      <c r="C14">
        <v>0</v>
      </c>
      <c r="D14">
        <v>0</v>
      </c>
      <c r="E14">
        <v>0</v>
      </c>
      <c r="F14">
        <v>0</v>
      </c>
      <c r="G14">
        <v>0</v>
      </c>
      <c r="H14">
        <v>0</v>
      </c>
      <c r="I14">
        <v>0</v>
      </c>
      <c r="J14">
        <v>0</v>
      </c>
    </row>
    <row r="17" spans="1:10" x14ac:dyDescent="0.3">
      <c r="A17" t="str">
        <f>"Enter the actual hours attended by children enrolled for the full term, eligible for QKFS Plus funding (whose families demonstrate one of the eligibility criteria of the " &amp;  $B$4 &amp; ") but did not identify as Aboriginal, Torres Strait Islander, Refugee or Asylum Seeker"</f>
        <v>Enter the actual hours attended by children enrolled for the full term, eligible for QKFS Plus funding (whose families demonstrate one of the eligibility criteria of the 0) but did not identify as Aboriginal, Torres Strait Islander, Refugee or Asylum Seeker</v>
      </c>
    </row>
    <row r="18" spans="1:10" x14ac:dyDescent="0.3">
      <c r="A18" cm="1">
        <f t="array" ref="A18:J18">'Kindy data entry'!C34:L34</f>
        <v>0</v>
      </c>
      <c r="B18">
        <v>0</v>
      </c>
      <c r="C18">
        <v>0</v>
      </c>
      <c r="D18">
        <v>0</v>
      </c>
      <c r="E18">
        <v>0</v>
      </c>
      <c r="F18">
        <v>0</v>
      </c>
      <c r="G18">
        <v>0</v>
      </c>
      <c r="H18">
        <v>0</v>
      </c>
      <c r="I18">
        <v>0</v>
      </c>
      <c r="J18">
        <v>0</v>
      </c>
    </row>
    <row r="19" spans="1:10" x14ac:dyDescent="0.3">
      <c r="A19" cm="1">
        <f t="array" ref="A19:J19">'Kindy data entry'!N34:W34</f>
        <v>0</v>
      </c>
      <c r="B19">
        <v>0</v>
      </c>
      <c r="C19">
        <v>0</v>
      </c>
      <c r="D19">
        <v>0</v>
      </c>
      <c r="E19">
        <v>0</v>
      </c>
      <c r="F19">
        <v>0</v>
      </c>
      <c r="G19">
        <v>0</v>
      </c>
      <c r="H19">
        <v>0</v>
      </c>
      <c r="I19">
        <v>0</v>
      </c>
      <c r="J19">
        <v>0</v>
      </c>
    </row>
    <row r="20" spans="1:10" x14ac:dyDescent="0.3">
      <c r="A20" cm="1">
        <f t="array" ref="A20:J20">'Kindy data entry'!Y34:AH34</f>
        <v>0</v>
      </c>
      <c r="B20">
        <v>0</v>
      </c>
      <c r="C20">
        <v>0</v>
      </c>
      <c r="D20">
        <v>0</v>
      </c>
      <c r="E20">
        <v>0</v>
      </c>
      <c r="F20">
        <v>0</v>
      </c>
      <c r="G20">
        <v>0</v>
      </c>
      <c r="H20">
        <v>0</v>
      </c>
      <c r="I20">
        <v>0</v>
      </c>
      <c r="J20">
        <v>0</v>
      </c>
    </row>
    <row r="21" spans="1:10" x14ac:dyDescent="0.3">
      <c r="A21" cm="1">
        <f t="array" ref="A21:J21">'Kindy data entry'!AJ34:AS34</f>
        <v>0</v>
      </c>
      <c r="B21">
        <v>0</v>
      </c>
      <c r="C21">
        <v>0</v>
      </c>
      <c r="D21">
        <v>0</v>
      </c>
      <c r="E21">
        <v>0</v>
      </c>
      <c r="F21">
        <v>0</v>
      </c>
      <c r="G21">
        <v>0</v>
      </c>
      <c r="H21">
        <v>0</v>
      </c>
      <c r="I21">
        <v>0</v>
      </c>
      <c r="J21">
        <v>0</v>
      </c>
    </row>
    <row r="22" spans="1:10" x14ac:dyDescent="0.3">
      <c r="A22" cm="1">
        <f t="array" ref="A22:J22">'Kindy data entry'!AU34:BD34</f>
        <v>0</v>
      </c>
      <c r="B22">
        <v>0</v>
      </c>
      <c r="C22">
        <v>0</v>
      </c>
      <c r="D22">
        <v>0</v>
      </c>
      <c r="E22">
        <v>0</v>
      </c>
      <c r="F22">
        <v>0</v>
      </c>
      <c r="G22">
        <v>0</v>
      </c>
      <c r="H22">
        <v>0</v>
      </c>
      <c r="I22">
        <v>0</v>
      </c>
      <c r="J22">
        <v>0</v>
      </c>
    </row>
    <row r="23" spans="1:10" x14ac:dyDescent="0.3">
      <c r="A23" cm="1">
        <f t="array" ref="A23:J23">'Kindy data entry'!BF34:BO34</f>
        <v>0</v>
      </c>
      <c r="B23">
        <v>0</v>
      </c>
      <c r="C23">
        <v>0</v>
      </c>
      <c r="D23">
        <v>0</v>
      </c>
      <c r="E23">
        <v>0</v>
      </c>
      <c r="F23">
        <v>0</v>
      </c>
      <c r="G23">
        <v>0</v>
      </c>
      <c r="H23">
        <v>0</v>
      </c>
      <c r="I23">
        <v>0</v>
      </c>
      <c r="J23">
        <v>0</v>
      </c>
    </row>
    <row r="24" spans="1:10" x14ac:dyDescent="0.3">
      <c r="A24" cm="1">
        <f t="array" ref="A24:J24">'Kindy data entry'!BQ34:BZ34</f>
        <v>0</v>
      </c>
      <c r="B24">
        <v>0</v>
      </c>
      <c r="C24">
        <v>0</v>
      </c>
      <c r="D24">
        <v>0</v>
      </c>
      <c r="E24">
        <v>0</v>
      </c>
      <c r="F24">
        <v>0</v>
      </c>
      <c r="G24">
        <v>0</v>
      </c>
      <c r="H24">
        <v>0</v>
      </c>
      <c r="I24">
        <v>0</v>
      </c>
      <c r="J24">
        <v>0</v>
      </c>
    </row>
    <row r="25" spans="1:10" x14ac:dyDescent="0.3">
      <c r="A25" cm="1">
        <f t="array" ref="A25:J25">'Kindy data entry'!CB34:CK34</f>
        <v>0</v>
      </c>
      <c r="B25">
        <v>0</v>
      </c>
      <c r="C25">
        <v>0</v>
      </c>
      <c r="D25">
        <v>0</v>
      </c>
      <c r="E25">
        <v>0</v>
      </c>
      <c r="F25">
        <v>0</v>
      </c>
      <c r="G25">
        <v>0</v>
      </c>
      <c r="H25">
        <v>0</v>
      </c>
      <c r="I25">
        <v>0</v>
      </c>
      <c r="J25">
        <v>0</v>
      </c>
    </row>
    <row r="26" spans="1:10" x14ac:dyDescent="0.3">
      <c r="A26" cm="1">
        <f t="array" ref="A26:J26">'Kindy data entry'!CM34:CV34</f>
        <v>0</v>
      </c>
      <c r="B26">
        <v>0</v>
      </c>
      <c r="C26">
        <v>0</v>
      </c>
      <c r="D26">
        <v>0</v>
      </c>
      <c r="E26">
        <v>0</v>
      </c>
      <c r="F26">
        <v>0</v>
      </c>
      <c r="G26">
        <v>0</v>
      </c>
      <c r="H26">
        <v>0</v>
      </c>
      <c r="I26">
        <v>0</v>
      </c>
      <c r="J26">
        <v>0</v>
      </c>
    </row>
    <row r="27" spans="1:10" x14ac:dyDescent="0.3">
      <c r="A27" cm="1">
        <f t="array" ref="A27:J27">'Kindy data entry'!CX34:DG34</f>
        <v>0</v>
      </c>
      <c r="B27">
        <v>0</v>
      </c>
      <c r="C27">
        <v>0</v>
      </c>
      <c r="D27">
        <v>0</v>
      </c>
      <c r="E27">
        <v>0</v>
      </c>
      <c r="F27">
        <v>0</v>
      </c>
      <c r="G27">
        <v>0</v>
      </c>
      <c r="H27">
        <v>0</v>
      </c>
      <c r="I27">
        <v>0</v>
      </c>
      <c r="J27">
        <v>0</v>
      </c>
    </row>
    <row r="28" spans="1:10" x14ac:dyDescent="0.3">
      <c r="A28" cm="1">
        <f t="array" ref="A28:J28">'Kindy data entry'!DI34:DR34</f>
        <v>0</v>
      </c>
      <c r="B28">
        <v>0</v>
      </c>
      <c r="C28">
        <v>0</v>
      </c>
      <c r="D28">
        <v>0</v>
      </c>
      <c r="E28">
        <v>0</v>
      </c>
      <c r="F28">
        <v>0</v>
      </c>
      <c r="G28">
        <v>0</v>
      </c>
      <c r="H28">
        <v>0</v>
      </c>
      <c r="I28">
        <v>0</v>
      </c>
      <c r="J28">
        <v>0</v>
      </c>
    </row>
    <row r="29" spans="1:10" x14ac:dyDescent="0.3">
      <c r="A29" cm="1">
        <f t="array" ref="A29:J29">'Kindy data entry'!DT34:EC34</f>
        <v>0</v>
      </c>
      <c r="B29">
        <v>0</v>
      </c>
      <c r="C29">
        <v>0</v>
      </c>
      <c r="D29">
        <v>0</v>
      </c>
      <c r="E29">
        <v>0</v>
      </c>
      <c r="F29">
        <v>0</v>
      </c>
      <c r="G29">
        <v>0</v>
      </c>
      <c r="H29">
        <v>0</v>
      </c>
      <c r="I29">
        <v>0</v>
      </c>
      <c r="J29">
        <v>0</v>
      </c>
    </row>
    <row r="30" spans="1:10" x14ac:dyDescent="0.3">
      <c r="A30" cm="1">
        <f t="array" ref="A30:J30">'Kindy data entry'!EE34:EN34</f>
        <v>0</v>
      </c>
      <c r="B30">
        <v>0</v>
      </c>
      <c r="C30">
        <v>0</v>
      </c>
      <c r="D30">
        <v>0</v>
      </c>
      <c r="E30">
        <v>0</v>
      </c>
      <c r="F30">
        <v>0</v>
      </c>
      <c r="G30">
        <v>0</v>
      </c>
      <c r="H30">
        <v>0</v>
      </c>
      <c r="I30">
        <v>0</v>
      </c>
      <c r="J30">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CB55"/>
  <sheetViews>
    <sheetView topLeftCell="A31" zoomScale="90" zoomScaleNormal="90" workbookViewId="0">
      <selection activeCell="O36" sqref="O36:S36"/>
    </sheetView>
  </sheetViews>
  <sheetFormatPr defaultRowHeight="16.5" x14ac:dyDescent="0.3"/>
  <cols>
    <col min="1" max="1" width="1.42578125" customWidth="1"/>
    <col min="2" max="2" width="21.140625" customWidth="1"/>
    <col min="3" max="3" width="4" customWidth="1"/>
    <col min="4" max="4" width="8.7109375" customWidth="1"/>
    <col min="5" max="5" width="8.42578125" customWidth="1"/>
    <col min="6" max="6" width="6.28515625" customWidth="1"/>
    <col min="7" max="7" width="5.5703125" customWidth="1"/>
    <col min="8" max="8" width="1.42578125" customWidth="1"/>
    <col min="9" max="9" width="4.28515625" customWidth="1"/>
    <col min="10" max="11" width="7.85546875" customWidth="1"/>
    <col min="12" max="12" width="7" customWidth="1"/>
    <col min="13" max="13" width="6.85546875" customWidth="1"/>
    <col min="14" max="14" width="1.42578125" customWidth="1"/>
    <col min="15" max="15" width="3.7109375" customWidth="1"/>
    <col min="16" max="16" width="8.5703125" customWidth="1"/>
    <col min="17" max="17" width="7.5703125" customWidth="1"/>
    <col min="18" max="18" width="6.85546875" customWidth="1"/>
    <col min="19" max="19" width="7" customWidth="1"/>
    <col min="20" max="20" width="1.42578125" customWidth="1"/>
    <col min="21" max="21" width="4.140625" customWidth="1"/>
    <col min="22" max="22" width="7.7109375" customWidth="1"/>
    <col min="23" max="23" width="8.85546875" customWidth="1"/>
    <col min="24" max="24" width="7" customWidth="1"/>
    <col min="25" max="25" width="5.7109375" customWidth="1"/>
    <col min="26" max="26" width="1.28515625" customWidth="1"/>
    <col min="27" max="27" width="4.140625" customWidth="1"/>
    <col min="28" max="28" width="7.5703125" customWidth="1"/>
    <col min="29" max="29" width="7.42578125" customWidth="1"/>
    <col min="30" max="30" width="8" customWidth="1"/>
    <col min="31" max="31" width="5.7109375" customWidth="1"/>
    <col min="32" max="32" width="1.140625" customWidth="1"/>
    <col min="33" max="33" width="4.140625" customWidth="1"/>
    <col min="34" max="35" width="8" customWidth="1"/>
    <col min="36" max="36" width="7.28515625" customWidth="1"/>
    <col min="37" max="37" width="5.140625" customWidth="1"/>
    <col min="38" max="38" width="1.42578125" customWidth="1"/>
    <col min="39" max="39" width="4.140625" customWidth="1"/>
    <col min="40" max="40" width="7.5703125" customWidth="1"/>
    <col min="41" max="41" width="8" customWidth="1"/>
    <col min="42" max="42" width="7.7109375" customWidth="1"/>
    <col min="43" max="43" width="5.28515625" customWidth="1"/>
    <col min="44" max="44" width="1.42578125" customWidth="1"/>
    <col min="45" max="45" width="4.140625" customWidth="1"/>
    <col min="46" max="46" width="8.42578125" customWidth="1"/>
    <col min="47" max="47" width="7.28515625" customWidth="1"/>
    <col min="48" max="48" width="7.140625" customWidth="1"/>
    <col min="49" max="49" width="5.5703125" customWidth="1"/>
    <col min="50" max="50" width="1.42578125" customWidth="1"/>
    <col min="51" max="51" width="4.140625" customWidth="1"/>
    <col min="52" max="52" width="8.42578125" customWidth="1"/>
    <col min="53" max="53" width="7.28515625" customWidth="1"/>
    <col min="54" max="54" width="7.140625" customWidth="1"/>
    <col min="55" max="55" width="5.5703125" customWidth="1"/>
    <col min="56" max="56" width="1.28515625" customWidth="1"/>
    <col min="57" max="57" width="4" customWidth="1"/>
    <col min="58" max="58" width="8.28515625" customWidth="1"/>
    <col min="59" max="59" width="7.28515625" customWidth="1"/>
    <col min="60" max="60" width="7" customWidth="1"/>
    <col min="61" max="61" width="5.42578125" customWidth="1"/>
    <col min="62" max="62" width="1.42578125" customWidth="1"/>
  </cols>
  <sheetData>
    <row r="2" spans="1:80" ht="30" x14ac:dyDescent="0.4">
      <c r="B2" s="93" t="str">
        <f>"Multiple Kindergarten data entry form for Semester "&amp;'Criteria Sheet'!$I$70&amp;", Term "&amp;'Criteria Sheet'!$I$71&amp;" -"&amp;'Criteria Sheet'!I69</f>
        <v>Multiple Kindergarten data entry form for Semester 1, Term 1 -2023</v>
      </c>
      <c r="C2" s="44"/>
      <c r="D2" s="44"/>
      <c r="E2" s="44"/>
      <c r="F2" s="44"/>
      <c r="G2" s="44"/>
      <c r="H2" s="44"/>
      <c r="O2" s="287"/>
      <c r="P2" s="136"/>
      <c r="Q2" s="136"/>
    </row>
    <row r="3" spans="1:80" ht="17.25" thickBot="1" x14ac:dyDescent="0.35"/>
    <row r="4" spans="1:80" ht="18.75" customHeight="1" x14ac:dyDescent="0.3">
      <c r="B4" s="385" t="s">
        <v>139</v>
      </c>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7"/>
    </row>
    <row r="5" spans="1:80" ht="6" customHeight="1" x14ac:dyDescent="0.3">
      <c r="B5" s="388"/>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90"/>
    </row>
    <row r="6" spans="1:80" ht="18.75" customHeight="1" thickBot="1" x14ac:dyDescent="0.35">
      <c r="B6" s="391"/>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3"/>
    </row>
    <row r="7" spans="1:80" ht="6" customHeight="1" x14ac:dyDescent="0.3"/>
    <row r="8" spans="1:80" ht="25.5" x14ac:dyDescent="0.3">
      <c r="B8" s="61" t="str">
        <f>"Enter forecast enrolments for Semester "&amp;'Criteria Sheet'!$I$70&amp;", "&amp;"Term "&amp;'Criteria Sheet'!I71&amp;"- "&amp;'Criteria Sheet'!$I$69</f>
        <v>Enter forecast enrolments for Semester 1, Term 1- 2023</v>
      </c>
      <c r="C8" s="61"/>
      <c r="D8" s="61"/>
      <c r="E8" s="61"/>
      <c r="F8" s="61"/>
      <c r="G8" s="61"/>
      <c r="H8" s="61"/>
      <c r="R8" s="383" t="s">
        <v>35</v>
      </c>
      <c r="S8" s="383"/>
      <c r="T8" s="383"/>
      <c r="U8" s="383"/>
      <c r="V8" s="383"/>
      <c r="W8" s="383"/>
      <c r="X8" s="383"/>
      <c r="Y8" s="383"/>
      <c r="Z8" s="383"/>
      <c r="AA8" s="383"/>
      <c r="AB8" s="383"/>
      <c r="AC8" s="383"/>
      <c r="AD8" s="383"/>
      <c r="AE8" s="383"/>
    </row>
    <row r="9" spans="1:80" ht="7.5" customHeight="1" x14ac:dyDescent="0.3">
      <c r="B9" s="61"/>
      <c r="C9" s="61"/>
      <c r="D9" s="61"/>
      <c r="E9" s="61"/>
      <c r="F9" s="61"/>
      <c r="G9" s="61"/>
      <c r="H9" s="61"/>
    </row>
    <row r="10" spans="1:80" ht="24" customHeight="1" x14ac:dyDescent="0.3">
      <c r="B10" t="s">
        <v>140</v>
      </c>
      <c r="E10" s="384"/>
      <c r="F10" s="384"/>
      <c r="G10" s="384"/>
      <c r="H10" s="384"/>
      <c r="I10" s="384"/>
      <c r="J10" s="384"/>
    </row>
    <row r="11" spans="1:80" ht="7.5" customHeight="1" x14ac:dyDescent="0.3"/>
    <row r="12" spans="1:80" ht="17.25" thickBot="1" x14ac:dyDescent="0.35">
      <c r="B12" s="168" t="s">
        <v>37</v>
      </c>
      <c r="D12" s="77" t="s">
        <v>38</v>
      </c>
      <c r="E12" s="377">
        <f>'Criteria Sheet'!J73</f>
        <v>44753</v>
      </c>
      <c r="F12" s="377"/>
      <c r="I12" s="77" t="s">
        <v>39</v>
      </c>
      <c r="J12" s="377">
        <f>'Criteria Sheet'!J74</f>
        <v>44876</v>
      </c>
      <c r="K12" s="377"/>
    </row>
    <row r="13" spans="1:80" ht="6.75" customHeight="1" x14ac:dyDescent="0.3">
      <c r="A13" s="78"/>
      <c r="B13" s="79"/>
      <c r="C13" s="79"/>
      <c r="D13" s="79"/>
      <c r="E13" s="79"/>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80"/>
    </row>
    <row r="14" spans="1:80" s="62" customFormat="1" ht="48.75" customHeight="1" x14ac:dyDescent="0.3">
      <c r="A14" s="90"/>
      <c r="B14" s="104" t="s">
        <v>41</v>
      </c>
      <c r="C14" s="333"/>
      <c r="D14" s="333"/>
      <c r="E14" s="333"/>
      <c r="F14" s="333"/>
      <c r="G14" s="333"/>
      <c r="H14" s="91"/>
      <c r="I14" s="333"/>
      <c r="J14" s="333"/>
      <c r="K14" s="333"/>
      <c r="L14" s="333"/>
      <c r="M14" s="333"/>
      <c r="N14" s="91"/>
      <c r="O14" s="333"/>
      <c r="P14" s="333"/>
      <c r="Q14" s="333"/>
      <c r="R14" s="333"/>
      <c r="S14" s="333"/>
      <c r="T14" s="91"/>
      <c r="U14" s="333"/>
      <c r="V14" s="333"/>
      <c r="W14" s="333"/>
      <c r="X14" s="333"/>
      <c r="Y14" s="333"/>
      <c r="Z14" s="91"/>
      <c r="AA14" s="333"/>
      <c r="AB14" s="333"/>
      <c r="AC14" s="333"/>
      <c r="AD14" s="333"/>
      <c r="AE14" s="333"/>
      <c r="AF14" s="91"/>
      <c r="AG14" s="333"/>
      <c r="AH14" s="333"/>
      <c r="AI14" s="333"/>
      <c r="AJ14" s="333"/>
      <c r="AK14" s="333"/>
      <c r="AL14" s="91"/>
      <c r="AM14" s="333"/>
      <c r="AN14" s="333"/>
      <c r="AO14" s="333"/>
      <c r="AP14" s="333"/>
      <c r="AQ14" s="333"/>
      <c r="AR14" s="91"/>
      <c r="AS14" s="333"/>
      <c r="AT14" s="333"/>
      <c r="AU14" s="333"/>
      <c r="AV14" s="333"/>
      <c r="AW14" s="333"/>
      <c r="AX14" s="174"/>
      <c r="AY14" s="333"/>
      <c r="AZ14" s="333"/>
      <c r="BA14" s="333"/>
      <c r="BB14" s="333"/>
      <c r="BC14" s="333"/>
      <c r="BD14" s="174"/>
      <c r="BE14" s="333"/>
      <c r="BF14" s="333"/>
      <c r="BG14" s="333"/>
      <c r="BH14" s="333"/>
      <c r="BI14" s="333"/>
      <c r="BJ14" s="169"/>
      <c r="BK14"/>
      <c r="BL14"/>
      <c r="BM14"/>
      <c r="BN14"/>
      <c r="BO14"/>
      <c r="BP14"/>
      <c r="BQ14"/>
      <c r="BR14"/>
      <c r="BS14"/>
      <c r="BT14"/>
      <c r="BU14"/>
      <c r="BV14"/>
      <c r="BW14"/>
      <c r="BX14"/>
      <c r="BY14"/>
      <c r="BZ14"/>
      <c r="CA14"/>
      <c r="CB14"/>
    </row>
    <row r="15" spans="1:80" s="62" customFormat="1" ht="18.75" customHeight="1" x14ac:dyDescent="0.3">
      <c r="A15" s="90"/>
      <c r="B15" s="105" t="s">
        <v>26</v>
      </c>
      <c r="C15" s="318" t="str">
        <f>IF(ISNA(VLOOKUP(C14,'Kindergaten list'!$B$46:$C$74,2,FALSE)),"",(VLOOKUP(C14,'Kindergaten list'!$B$46:$C$74,2,FALSE)))</f>
        <v/>
      </c>
      <c r="D15" s="318"/>
      <c r="E15" s="318"/>
      <c r="F15" s="318"/>
      <c r="G15" s="318"/>
      <c r="H15" s="91"/>
      <c r="I15" s="318" t="str">
        <f>IF(ISNA(VLOOKUP(I14,'Kindergaten list'!$B$46:$C$74,2,FALSE)),"",(VLOOKUP(I14,'Kindergaten list'!$B$46:$C$74,2,FALSE)))</f>
        <v/>
      </c>
      <c r="J15" s="318"/>
      <c r="K15" s="318"/>
      <c r="L15" s="318"/>
      <c r="M15" s="318"/>
      <c r="N15" s="91"/>
      <c r="O15" s="318" t="str">
        <f>IF(ISNA(VLOOKUP(O14,'Kindergaten list'!$B$46:$C$74,2,FALSE)),"",(VLOOKUP(O14,'Kindergaten list'!$B$46:$C$74,2,FALSE)))</f>
        <v/>
      </c>
      <c r="P15" s="318"/>
      <c r="Q15" s="318"/>
      <c r="R15" s="318"/>
      <c r="S15" s="318"/>
      <c r="T15" s="91"/>
      <c r="U15" s="318" t="str">
        <f>IF(ISNA(VLOOKUP(U14,'Kindergaten list'!$B$46:$C$74,2,FALSE)),"",(VLOOKUP(U14,'Kindergaten list'!$B$46:$C$74,2,FALSE)))</f>
        <v/>
      </c>
      <c r="V15" s="318"/>
      <c r="W15" s="318"/>
      <c r="X15" s="318"/>
      <c r="Y15" s="318"/>
      <c r="Z15" s="91"/>
      <c r="AA15" s="318" t="str">
        <f>IF(ISNA(VLOOKUP(AA14,'Kindergaten list'!$B$46:$C$74,2,FALSE)),"",(VLOOKUP(AA14,'Kindergaten list'!$B$46:$C$74,2,FALSE)))</f>
        <v/>
      </c>
      <c r="AB15" s="318"/>
      <c r="AC15" s="318"/>
      <c r="AD15" s="318"/>
      <c r="AE15" s="318"/>
      <c r="AF15" s="91"/>
      <c r="AG15" s="318" t="str">
        <f>IF(ISNA(VLOOKUP(AG14,'Kindergaten list'!$B$46:$C$74,2,FALSE)),"",(VLOOKUP(AG14,'Kindergaten list'!$B$46:$C$74,2,FALSE)))</f>
        <v/>
      </c>
      <c r="AH15" s="318"/>
      <c r="AI15" s="318"/>
      <c r="AJ15" s="318"/>
      <c r="AK15" s="318"/>
      <c r="AL15" s="91"/>
      <c r="AM15" s="318" t="str">
        <f>IF(ISNA(VLOOKUP(AM14,'Kindergaten list'!$B$46:$C$74,2,FALSE)),"",(VLOOKUP(AM14,'Kindergaten list'!$B$46:$C$74,2,FALSE)))</f>
        <v/>
      </c>
      <c r="AN15" s="318"/>
      <c r="AO15" s="318"/>
      <c r="AP15" s="318"/>
      <c r="AQ15" s="318"/>
      <c r="AR15" s="91"/>
      <c r="AS15" s="318" t="str">
        <f>IF(ISNA(VLOOKUP(AS14,'Kindergaten list'!$B$46:$C$74,2,FALSE)),"",(VLOOKUP(AS14,'Kindergaten list'!$B$46:$C$74,2,FALSE)))</f>
        <v/>
      </c>
      <c r="AT15" s="318"/>
      <c r="AU15" s="318"/>
      <c r="AV15" s="318"/>
      <c r="AW15" s="318"/>
      <c r="AX15" s="91"/>
      <c r="AY15" s="318" t="str">
        <f>IF(ISNA(VLOOKUP(AY14,'Kindergaten list'!$B$46:$C$74,2,FALSE)),"",(VLOOKUP(AY14,'Kindergaten list'!$B$46:$C$74,2,FALSE)))</f>
        <v/>
      </c>
      <c r="AZ15" s="318"/>
      <c r="BA15" s="318"/>
      <c r="BB15" s="318"/>
      <c r="BC15" s="318"/>
      <c r="BD15" s="91"/>
      <c r="BE15" s="318" t="str">
        <f>IF(ISNA(VLOOKUP(BE14,'Kindergaten list'!$B$46:$C$74,2,FALSE)),"",(VLOOKUP(BE14,'Kindergaten list'!$B$46:$C$74,2,FALSE)))</f>
        <v/>
      </c>
      <c r="BF15" s="318"/>
      <c r="BG15" s="318"/>
      <c r="BH15" s="318"/>
      <c r="BI15" s="318"/>
      <c r="BJ15" s="169"/>
      <c r="BK15"/>
      <c r="BL15"/>
      <c r="BM15"/>
      <c r="BN15"/>
      <c r="BO15"/>
      <c r="BP15"/>
      <c r="BQ15"/>
      <c r="BR15"/>
      <c r="BS15"/>
      <c r="BT15"/>
      <c r="BU15"/>
      <c r="BV15"/>
      <c r="BW15"/>
      <c r="BX15"/>
      <c r="BY15"/>
      <c r="BZ15"/>
      <c r="CA15"/>
      <c r="CB15"/>
    </row>
    <row r="16" spans="1:80" ht="9.75" customHeight="1" x14ac:dyDescent="0.3">
      <c r="A16" s="83"/>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2"/>
      <c r="AT16" s="382"/>
      <c r="AU16" s="382"/>
      <c r="AV16" s="382"/>
      <c r="AW16" s="382"/>
      <c r="AX16" s="382"/>
      <c r="AY16" s="67"/>
      <c r="AZ16" s="67"/>
      <c r="BA16" s="67"/>
      <c r="BB16" s="67"/>
      <c r="BC16" s="67"/>
      <c r="BD16" s="67"/>
      <c r="BE16" s="67"/>
      <c r="BF16" s="67"/>
      <c r="BG16" s="67"/>
      <c r="BH16" s="67"/>
      <c r="BI16" s="67"/>
      <c r="BJ16" s="84"/>
    </row>
    <row r="17" spans="1:80" x14ac:dyDescent="0.3">
      <c r="A17" s="83"/>
      <c r="B17" s="75" t="s">
        <v>62</v>
      </c>
      <c r="C17" s="319"/>
      <c r="D17" s="319"/>
      <c r="E17" s="319"/>
      <c r="F17" s="319"/>
      <c r="G17" s="319"/>
      <c r="H17" s="68"/>
      <c r="I17" s="309"/>
      <c r="J17" s="310"/>
      <c r="K17" s="310"/>
      <c r="L17" s="310"/>
      <c r="M17" s="311"/>
      <c r="N17" s="68"/>
      <c r="O17" s="309"/>
      <c r="P17" s="310"/>
      <c r="Q17" s="310"/>
      <c r="R17" s="310"/>
      <c r="S17" s="311"/>
      <c r="T17" s="68"/>
      <c r="U17" s="309"/>
      <c r="V17" s="310"/>
      <c r="W17" s="310"/>
      <c r="X17" s="310"/>
      <c r="Y17" s="311"/>
      <c r="Z17" s="68"/>
      <c r="AA17" s="309"/>
      <c r="AB17" s="310"/>
      <c r="AC17" s="310"/>
      <c r="AD17" s="310"/>
      <c r="AE17" s="311"/>
      <c r="AF17" s="68"/>
      <c r="AG17" s="309"/>
      <c r="AH17" s="310"/>
      <c r="AI17" s="310"/>
      <c r="AJ17" s="310"/>
      <c r="AK17" s="311"/>
      <c r="AL17" s="68"/>
      <c r="AM17" s="309"/>
      <c r="AN17" s="310"/>
      <c r="AO17" s="310"/>
      <c r="AP17" s="310"/>
      <c r="AQ17" s="311"/>
      <c r="AR17" s="67"/>
      <c r="AS17" s="309"/>
      <c r="AT17" s="310"/>
      <c r="AU17" s="310"/>
      <c r="AV17" s="310"/>
      <c r="AW17" s="311"/>
      <c r="AX17" s="175"/>
      <c r="AY17" s="309"/>
      <c r="AZ17" s="310"/>
      <c r="BA17" s="310"/>
      <c r="BB17" s="310"/>
      <c r="BC17" s="311"/>
      <c r="BD17" s="176"/>
      <c r="BE17" s="309"/>
      <c r="BF17" s="310"/>
      <c r="BG17" s="310"/>
      <c r="BH17" s="310"/>
      <c r="BI17" s="311"/>
      <c r="BJ17" s="84"/>
    </row>
    <row r="18" spans="1:80" x14ac:dyDescent="0.3">
      <c r="A18" s="83"/>
      <c r="B18" s="281" t="s">
        <v>141</v>
      </c>
      <c r="C18" s="301"/>
      <c r="D18" s="301"/>
      <c r="E18" s="301"/>
      <c r="F18" s="301"/>
      <c r="G18" s="301"/>
      <c r="H18" s="68"/>
      <c r="I18" s="295"/>
      <c r="J18" s="296"/>
      <c r="K18" s="296"/>
      <c r="L18" s="296"/>
      <c r="M18" s="297"/>
      <c r="N18" s="68"/>
      <c r="O18" s="295"/>
      <c r="P18" s="296"/>
      <c r="Q18" s="296"/>
      <c r="R18" s="296"/>
      <c r="S18" s="297"/>
      <c r="T18" s="68"/>
      <c r="U18" s="295"/>
      <c r="V18" s="296"/>
      <c r="W18" s="296"/>
      <c r="X18" s="296"/>
      <c r="Y18" s="297"/>
      <c r="Z18" s="68"/>
      <c r="AA18" s="295"/>
      <c r="AB18" s="296"/>
      <c r="AC18" s="296"/>
      <c r="AD18" s="296"/>
      <c r="AE18" s="297"/>
      <c r="AF18" s="68"/>
      <c r="AG18" s="295"/>
      <c r="AH18" s="296"/>
      <c r="AI18" s="296"/>
      <c r="AJ18" s="296"/>
      <c r="AK18" s="297"/>
      <c r="AL18" s="68"/>
      <c r="AM18" s="295"/>
      <c r="AN18" s="296"/>
      <c r="AO18" s="296"/>
      <c r="AP18" s="296"/>
      <c r="AQ18" s="297"/>
      <c r="AR18" s="206"/>
      <c r="AS18" s="295"/>
      <c r="AT18" s="296"/>
      <c r="AU18" s="296"/>
      <c r="AV18" s="296"/>
      <c r="AW18" s="297"/>
      <c r="AX18" s="175"/>
      <c r="AY18" s="295"/>
      <c r="AZ18" s="296"/>
      <c r="BA18" s="296"/>
      <c r="BB18" s="296"/>
      <c r="BC18" s="297"/>
      <c r="BD18" s="176"/>
      <c r="BE18" s="295"/>
      <c r="BF18" s="296"/>
      <c r="BG18" s="296"/>
      <c r="BH18" s="296"/>
      <c r="BI18" s="297"/>
      <c r="BJ18" s="84"/>
    </row>
    <row r="19" spans="1:80" ht="25.5" x14ac:dyDescent="0.3">
      <c r="A19" s="83"/>
      <c r="B19" s="92" t="s">
        <v>142</v>
      </c>
      <c r="C19" s="372"/>
      <c r="D19" s="372"/>
      <c r="E19" s="372"/>
      <c r="F19" s="372"/>
      <c r="G19" s="372"/>
      <c r="H19" s="69"/>
      <c r="I19" s="295"/>
      <c r="J19" s="296"/>
      <c r="K19" s="296"/>
      <c r="L19" s="296"/>
      <c r="M19" s="297"/>
      <c r="N19" s="69"/>
      <c r="O19" s="295"/>
      <c r="P19" s="296"/>
      <c r="Q19" s="296"/>
      <c r="R19" s="296"/>
      <c r="S19" s="297"/>
      <c r="T19" s="69"/>
      <c r="U19" s="295"/>
      <c r="V19" s="296"/>
      <c r="W19" s="296"/>
      <c r="X19" s="296"/>
      <c r="Y19" s="297"/>
      <c r="Z19" s="69"/>
      <c r="AA19" s="295"/>
      <c r="AB19" s="296"/>
      <c r="AC19" s="296"/>
      <c r="AD19" s="296"/>
      <c r="AE19" s="297"/>
      <c r="AF19" s="69"/>
      <c r="AG19" s="295"/>
      <c r="AH19" s="296"/>
      <c r="AI19" s="296"/>
      <c r="AJ19" s="296"/>
      <c r="AK19" s="297"/>
      <c r="AL19" s="69"/>
      <c r="AM19" s="295"/>
      <c r="AN19" s="296"/>
      <c r="AO19" s="296"/>
      <c r="AP19" s="296"/>
      <c r="AQ19" s="297"/>
      <c r="AR19" s="206"/>
      <c r="AS19" s="295"/>
      <c r="AT19" s="296"/>
      <c r="AU19" s="296"/>
      <c r="AV19" s="296"/>
      <c r="AW19" s="297"/>
      <c r="AX19" s="177"/>
      <c r="AY19" s="295"/>
      <c r="AZ19" s="296"/>
      <c r="BA19" s="296"/>
      <c r="BB19" s="296"/>
      <c r="BC19" s="297"/>
      <c r="BD19" s="176"/>
      <c r="BE19" s="295"/>
      <c r="BF19" s="296"/>
      <c r="BG19" s="296"/>
      <c r="BH19" s="296"/>
      <c r="BI19" s="297"/>
      <c r="BJ19" s="84"/>
    </row>
    <row r="20" spans="1:80" ht="25.5" x14ac:dyDescent="0.3">
      <c r="A20" s="83"/>
      <c r="B20" s="281" t="s">
        <v>143</v>
      </c>
      <c r="C20" s="301"/>
      <c r="D20" s="301"/>
      <c r="E20" s="301"/>
      <c r="F20" s="301"/>
      <c r="G20" s="301"/>
      <c r="H20" s="68"/>
      <c r="I20" s="301"/>
      <c r="J20" s="301"/>
      <c r="K20" s="301"/>
      <c r="L20" s="301"/>
      <c r="M20" s="301"/>
      <c r="N20" s="68"/>
      <c r="O20" s="301"/>
      <c r="P20" s="301"/>
      <c r="Q20" s="301"/>
      <c r="R20" s="301"/>
      <c r="S20" s="301"/>
      <c r="T20" s="68"/>
      <c r="U20" s="301"/>
      <c r="V20" s="301"/>
      <c r="W20" s="301"/>
      <c r="X20" s="301"/>
      <c r="Y20" s="301"/>
      <c r="Z20" s="68"/>
      <c r="AA20" s="301"/>
      <c r="AB20" s="301"/>
      <c r="AC20" s="301"/>
      <c r="AD20" s="301"/>
      <c r="AE20" s="301"/>
      <c r="AF20" s="68"/>
      <c r="AG20" s="301"/>
      <c r="AH20" s="301"/>
      <c r="AI20" s="301"/>
      <c r="AJ20" s="301"/>
      <c r="AK20" s="301"/>
      <c r="AL20" s="68"/>
      <c r="AM20" s="301"/>
      <c r="AN20" s="301"/>
      <c r="AO20" s="301"/>
      <c r="AP20" s="301"/>
      <c r="AQ20" s="301"/>
      <c r="AR20" s="206"/>
      <c r="AS20" s="301"/>
      <c r="AT20" s="301"/>
      <c r="AU20" s="301"/>
      <c r="AV20" s="301"/>
      <c r="AW20" s="301"/>
      <c r="AX20" s="175"/>
      <c r="AY20" s="301"/>
      <c r="AZ20" s="301"/>
      <c r="BA20" s="301"/>
      <c r="BB20" s="301"/>
      <c r="BC20" s="301"/>
      <c r="BD20" s="176"/>
      <c r="BE20" s="301"/>
      <c r="BF20" s="301"/>
      <c r="BG20" s="301"/>
      <c r="BH20" s="301"/>
      <c r="BI20" s="301"/>
      <c r="BJ20" s="84"/>
    </row>
    <row r="21" spans="1:80" ht="8.25" customHeight="1" thickBot="1" x14ac:dyDescent="0.35">
      <c r="A21" s="85"/>
      <c r="B21" s="86"/>
      <c r="C21" s="86"/>
      <c r="D21" s="86"/>
      <c r="E21" s="86"/>
      <c r="F21" s="86"/>
      <c r="G21" s="86"/>
      <c r="H21" s="86"/>
      <c r="I21" s="249"/>
      <c r="J21" s="249"/>
      <c r="K21" s="249"/>
      <c r="L21" s="249"/>
      <c r="M21" s="249"/>
      <c r="N21" s="86"/>
      <c r="O21" s="249"/>
      <c r="P21" s="249"/>
      <c r="Q21" s="249"/>
      <c r="R21" s="249"/>
      <c r="S21" s="249"/>
      <c r="T21" s="86"/>
      <c r="U21" s="249"/>
      <c r="V21" s="249"/>
      <c r="W21" s="249"/>
      <c r="X21" s="249"/>
      <c r="Y21" s="249"/>
      <c r="Z21" s="86"/>
      <c r="AA21" s="249"/>
      <c r="AB21" s="249"/>
      <c r="AC21" s="249"/>
      <c r="AD21" s="249"/>
      <c r="AE21" s="249"/>
      <c r="AF21" s="86"/>
      <c r="AG21" s="249"/>
      <c r="AH21" s="249"/>
      <c r="AI21" s="249"/>
      <c r="AJ21" s="249"/>
      <c r="AK21" s="249"/>
      <c r="AL21" s="86"/>
      <c r="AM21" s="249"/>
      <c r="AN21" s="249"/>
      <c r="AO21" s="249"/>
      <c r="AP21" s="249"/>
      <c r="AQ21" s="249"/>
      <c r="AR21" s="249"/>
      <c r="AS21" s="249"/>
      <c r="AT21" s="249"/>
      <c r="AU21" s="249"/>
      <c r="AV21" s="249"/>
      <c r="AW21" s="249"/>
      <c r="AX21" s="86"/>
      <c r="AY21" s="249"/>
      <c r="AZ21" s="249"/>
      <c r="BA21" s="249"/>
      <c r="BB21" s="249"/>
      <c r="BC21" s="86"/>
      <c r="BD21" s="86"/>
      <c r="BE21" s="86"/>
      <c r="BF21" s="86"/>
      <c r="BG21" s="86"/>
      <c r="BH21" s="86"/>
      <c r="BI21" s="86"/>
      <c r="BJ21" s="87"/>
    </row>
    <row r="22" spans="1:80" x14ac:dyDescent="0.3">
      <c r="A22" s="67"/>
      <c r="AZ22" s="282"/>
      <c r="BA22" s="282"/>
      <c r="BB22" s="282"/>
    </row>
    <row r="23" spans="1:80" x14ac:dyDescent="0.3">
      <c r="A23" s="67"/>
      <c r="AZ23" s="282"/>
      <c r="BA23" s="282"/>
      <c r="BB23" s="282"/>
    </row>
    <row r="24" spans="1:80" ht="17.25" thickBot="1" x14ac:dyDescent="0.35">
      <c r="A24" s="67"/>
    </row>
    <row r="25" spans="1:80" ht="25.5" x14ac:dyDescent="0.3">
      <c r="A25" s="78"/>
      <c r="B25" s="183" t="s">
        <v>144</v>
      </c>
      <c r="C25" s="65" t="str">
        <f>"Provide details for previous term ie for Semester "&amp;'Criteria Sheet'!H70&amp;", Term "&amp;'Criteria Sheet'!H71&amp;" - "&amp;'Criteria Sheet'!H69</f>
        <v>Provide details for previous term ie for Semester 2, Term 4 - 2022</v>
      </c>
      <c r="D25" s="65"/>
      <c r="E25" s="65"/>
      <c r="F25" s="65"/>
      <c r="G25" s="65"/>
      <c r="H25" s="65"/>
      <c r="I25" s="36"/>
      <c r="J25" s="38"/>
      <c r="K25" s="36"/>
      <c r="L25" s="36"/>
      <c r="M25" s="36"/>
      <c r="N25" s="65"/>
      <c r="O25" s="36"/>
      <c r="P25" s="36"/>
      <c r="Q25" s="36"/>
      <c r="R25" s="36"/>
      <c r="S25" s="36"/>
      <c r="T25" s="65"/>
      <c r="U25" s="36"/>
      <c r="V25" s="36"/>
      <c r="W25" s="36"/>
      <c r="X25" s="36"/>
      <c r="Y25" s="36"/>
      <c r="Z25" s="65"/>
      <c r="AA25" s="36"/>
      <c r="AB25" s="36"/>
      <c r="AC25" s="36"/>
      <c r="AD25" s="36"/>
      <c r="AE25" s="36"/>
      <c r="AF25" s="65"/>
      <c r="AG25" s="36"/>
      <c r="AH25" s="36"/>
      <c r="AI25" s="36"/>
      <c r="AJ25" s="36"/>
      <c r="AK25" s="36"/>
      <c r="AL25" s="65"/>
      <c r="AM25" s="36"/>
      <c r="AN25" s="36"/>
      <c r="AO25" s="36"/>
      <c r="AP25" s="36"/>
      <c r="AQ25" s="36"/>
      <c r="AR25" s="36"/>
      <c r="AS25" s="36"/>
      <c r="AT25" s="36"/>
      <c r="AU25" s="36"/>
      <c r="AV25" s="36"/>
      <c r="AW25" s="36"/>
      <c r="AX25" s="65"/>
      <c r="AY25" s="36"/>
      <c r="AZ25" s="36"/>
      <c r="BA25" s="36"/>
      <c r="BB25" s="36"/>
      <c r="BC25" s="36"/>
      <c r="BD25" s="36"/>
      <c r="BE25" s="36"/>
      <c r="BF25" s="36"/>
      <c r="BG25" s="36"/>
      <c r="BH25" s="36"/>
      <c r="BI25" s="36"/>
      <c r="BJ25" s="180"/>
    </row>
    <row r="26" spans="1:80" ht="6" customHeight="1" x14ac:dyDescent="0.3">
      <c r="A26" s="83"/>
      <c r="B26" s="184"/>
      <c r="I26" s="282"/>
      <c r="J26" s="282"/>
      <c r="K26" s="282"/>
      <c r="L26" s="282"/>
      <c r="M26" s="282"/>
      <c r="O26" s="282"/>
      <c r="P26" s="282"/>
      <c r="Q26" s="282"/>
      <c r="R26" s="282"/>
      <c r="S26" s="282"/>
      <c r="U26" s="282"/>
      <c r="V26" s="282"/>
      <c r="W26" s="282"/>
      <c r="X26" s="282"/>
      <c r="Y26" s="282"/>
      <c r="AA26" s="282"/>
      <c r="AB26" s="282"/>
      <c r="AC26" s="282"/>
      <c r="AD26" s="282"/>
      <c r="AE26" s="282"/>
      <c r="AG26" s="282"/>
      <c r="AH26" s="282"/>
      <c r="AI26" s="282"/>
      <c r="AJ26" s="282"/>
      <c r="AK26" s="282"/>
      <c r="AM26" s="282"/>
      <c r="AN26" s="282"/>
      <c r="AO26" s="282"/>
      <c r="AP26" s="282"/>
      <c r="AQ26" s="282"/>
      <c r="AR26" s="282"/>
      <c r="AS26" s="282"/>
      <c r="AT26" s="282"/>
      <c r="AU26" s="282"/>
      <c r="AV26" s="282"/>
      <c r="AW26" s="282"/>
      <c r="BJ26" s="158"/>
    </row>
    <row r="27" spans="1:80" ht="17.25" thickBot="1" x14ac:dyDescent="0.35">
      <c r="A27" s="85"/>
      <c r="B27" s="185" t="s">
        <v>37</v>
      </c>
      <c r="C27" s="37"/>
      <c r="D27" s="89" t="s">
        <v>38</v>
      </c>
      <c r="E27" s="334">
        <f>'Criteria Sheet'!H73</f>
        <v>44838</v>
      </c>
      <c r="F27" s="334"/>
      <c r="G27" s="37"/>
      <c r="H27" s="37"/>
      <c r="I27" s="89" t="s">
        <v>39</v>
      </c>
      <c r="J27" s="334">
        <f>'Criteria Sheet'!H74</f>
        <v>44876</v>
      </c>
      <c r="K27" s="334"/>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181"/>
    </row>
    <row r="28" spans="1:80" ht="6.75" customHeight="1" x14ac:dyDescent="0.3">
      <c r="A28" s="83"/>
      <c r="B28" s="67"/>
      <c r="C28" s="67"/>
      <c r="D28" s="67"/>
      <c r="E28" s="67"/>
      <c r="F28" s="67"/>
      <c r="G28" s="67"/>
      <c r="H28" s="67"/>
      <c r="I28" s="206"/>
      <c r="J28" s="206"/>
      <c r="K28" s="206"/>
      <c r="L28" s="206"/>
      <c r="M28" s="206"/>
      <c r="N28" s="67"/>
      <c r="O28" s="206"/>
      <c r="P28" s="206"/>
      <c r="Q28" s="206"/>
      <c r="R28" s="206"/>
      <c r="S28" s="206"/>
      <c r="T28" s="67"/>
      <c r="U28" s="206"/>
      <c r="V28" s="206"/>
      <c r="W28" s="206"/>
      <c r="X28" s="206"/>
      <c r="Y28" s="206"/>
      <c r="Z28" s="67"/>
      <c r="AA28" s="206"/>
      <c r="AB28" s="206"/>
      <c r="AC28" s="206"/>
      <c r="AD28" s="206"/>
      <c r="AE28" s="206"/>
      <c r="AF28" s="67"/>
      <c r="AG28" s="206"/>
      <c r="AH28" s="206"/>
      <c r="AI28" s="206"/>
      <c r="AJ28" s="206"/>
      <c r="AK28" s="206"/>
      <c r="AL28" s="67"/>
      <c r="AM28" s="206"/>
      <c r="AN28" s="206"/>
      <c r="AO28" s="206"/>
      <c r="AP28" s="206"/>
      <c r="AQ28" s="206"/>
      <c r="AR28" s="206"/>
      <c r="AS28" s="206"/>
      <c r="AT28" s="206"/>
      <c r="AU28" s="206"/>
      <c r="AV28" s="206"/>
      <c r="AW28" s="206"/>
      <c r="AX28" s="67"/>
      <c r="AY28" s="67"/>
      <c r="AZ28" s="67"/>
      <c r="BA28" s="67"/>
      <c r="BB28" s="67"/>
      <c r="BC28" s="67"/>
      <c r="BD28" s="67"/>
      <c r="BE28" s="67"/>
      <c r="BF28" s="67"/>
      <c r="BG28" s="67"/>
      <c r="BH28" s="67"/>
      <c r="BI28" s="67"/>
      <c r="BJ28" s="84"/>
    </row>
    <row r="29" spans="1:80" s="49" customFormat="1" ht="42" customHeight="1" x14ac:dyDescent="0.3">
      <c r="A29" s="81"/>
      <c r="B29" s="74" t="s">
        <v>145</v>
      </c>
      <c r="C29" s="378" t="str">
        <f>IF(ISBLANK(C14),"",C14)</f>
        <v/>
      </c>
      <c r="D29" s="378"/>
      <c r="E29" s="378"/>
      <c r="F29" s="378"/>
      <c r="G29" s="378"/>
      <c r="H29" s="82"/>
      <c r="I29" s="378" t="str">
        <f>IF(ISBLANK(I14),"",I14)</f>
        <v/>
      </c>
      <c r="J29" s="378"/>
      <c r="K29" s="378"/>
      <c r="L29" s="378"/>
      <c r="M29" s="378"/>
      <c r="N29" s="101"/>
      <c r="O29" s="378" t="str">
        <f>IF(ISBLANK(O14),"",O14)</f>
        <v/>
      </c>
      <c r="P29" s="378"/>
      <c r="Q29" s="378"/>
      <c r="R29" s="378"/>
      <c r="S29" s="378"/>
      <c r="T29" s="101"/>
      <c r="U29" s="378" t="str">
        <f>IF(ISBLANK(U14),"",U14)</f>
        <v/>
      </c>
      <c r="V29" s="378"/>
      <c r="W29" s="378"/>
      <c r="X29" s="378"/>
      <c r="Y29" s="378"/>
      <c r="Z29" s="101"/>
      <c r="AA29" s="378" t="str">
        <f>IF(ISBLANK(AA14),"",AA14)</f>
        <v/>
      </c>
      <c r="AB29" s="378"/>
      <c r="AC29" s="378"/>
      <c r="AD29" s="378"/>
      <c r="AE29" s="378"/>
      <c r="AF29" s="101"/>
      <c r="AG29" s="378" t="str">
        <f>IF(ISBLANK(AG14),"",AG14)</f>
        <v/>
      </c>
      <c r="AH29" s="378"/>
      <c r="AI29" s="378"/>
      <c r="AJ29" s="378"/>
      <c r="AK29" s="378"/>
      <c r="AL29" s="101"/>
      <c r="AM29" s="378" t="str">
        <f>IF(ISBLANK(AM14),"",AM14)</f>
        <v/>
      </c>
      <c r="AN29" s="378"/>
      <c r="AO29" s="378"/>
      <c r="AP29" s="378"/>
      <c r="AQ29" s="378"/>
      <c r="AR29" s="101"/>
      <c r="AS29" s="378" t="str">
        <f>IF(ISBLANK(AS14),"",AS14)</f>
        <v/>
      </c>
      <c r="AT29" s="378"/>
      <c r="AU29" s="378"/>
      <c r="AV29" s="378"/>
      <c r="AW29" s="378"/>
      <c r="AX29" s="101"/>
      <c r="AY29" s="378" t="str">
        <f>IF(ISBLANK(AY14),"",AY14)</f>
        <v/>
      </c>
      <c r="AZ29" s="378"/>
      <c r="BA29" s="378"/>
      <c r="BB29" s="378"/>
      <c r="BC29" s="378"/>
      <c r="BD29" s="182"/>
      <c r="BE29" s="378" t="str">
        <f>IF(ISBLANK(BE14),"",BE14)</f>
        <v/>
      </c>
      <c r="BF29" s="378"/>
      <c r="BG29" s="378"/>
      <c r="BH29" s="378"/>
      <c r="BI29" s="378"/>
      <c r="BJ29" s="84"/>
      <c r="BK29"/>
      <c r="BL29"/>
      <c r="BM29"/>
      <c r="BN29"/>
      <c r="BO29"/>
      <c r="BP29"/>
      <c r="BQ29"/>
      <c r="BR29"/>
      <c r="BS29"/>
      <c r="BT29"/>
      <c r="BU29"/>
      <c r="BV29"/>
      <c r="BW29"/>
      <c r="BX29"/>
      <c r="BY29"/>
      <c r="BZ29"/>
      <c r="CA29"/>
      <c r="CB29"/>
    </row>
    <row r="30" spans="1:80" x14ac:dyDescent="0.3">
      <c r="A30" s="83"/>
      <c r="B30" s="70" t="s">
        <v>43</v>
      </c>
      <c r="C30" s="301"/>
      <c r="D30" s="301"/>
      <c r="E30" s="301"/>
      <c r="F30" s="301"/>
      <c r="G30" s="301"/>
      <c r="H30" s="82"/>
      <c r="I30" s="373"/>
      <c r="J30" s="373"/>
      <c r="K30" s="373"/>
      <c r="L30" s="373"/>
      <c r="M30" s="373"/>
      <c r="N30" s="82"/>
      <c r="O30" s="373"/>
      <c r="P30" s="373"/>
      <c r="Q30" s="373"/>
      <c r="R30" s="373"/>
      <c r="S30" s="373"/>
      <c r="T30" s="82"/>
      <c r="U30" s="373"/>
      <c r="V30" s="373"/>
      <c r="W30" s="373"/>
      <c r="X30" s="373"/>
      <c r="Y30" s="373"/>
      <c r="Z30" s="82"/>
      <c r="AA30" s="373"/>
      <c r="AB30" s="373"/>
      <c r="AC30" s="373"/>
      <c r="AD30" s="373"/>
      <c r="AE30" s="373"/>
      <c r="AF30" s="82"/>
      <c r="AG30" s="373"/>
      <c r="AH30" s="373"/>
      <c r="AI30" s="373"/>
      <c r="AJ30" s="373"/>
      <c r="AK30" s="373"/>
      <c r="AL30" s="82"/>
      <c r="AM30" s="373"/>
      <c r="AN30" s="373"/>
      <c r="AO30" s="373"/>
      <c r="AP30" s="373"/>
      <c r="AQ30" s="373"/>
      <c r="AR30" s="178"/>
      <c r="AS30" s="373"/>
      <c r="AT30" s="373"/>
      <c r="AU30" s="373"/>
      <c r="AV30" s="373"/>
      <c r="AW30" s="373"/>
      <c r="AX30" s="175"/>
      <c r="AY30" s="373"/>
      <c r="AZ30" s="373"/>
      <c r="BA30" s="373"/>
      <c r="BB30" s="373"/>
      <c r="BC30" s="373"/>
      <c r="BD30" s="176"/>
      <c r="BE30" s="373"/>
      <c r="BF30" s="373"/>
      <c r="BG30" s="373"/>
      <c r="BH30" s="373"/>
      <c r="BI30" s="373"/>
      <c r="BJ30" s="84"/>
    </row>
    <row r="31" spans="1:80" ht="51" customHeight="1" x14ac:dyDescent="0.3">
      <c r="A31" s="83"/>
      <c r="B31" s="63" t="str">
        <f>"Total number of weeks the kindergarten operated between "&amp;TEXT(E27,"dd/mm/yy")&amp;" and "&amp;  TEXT(J27,"dd/mm/yy")</f>
        <v>Total number of weeks the kindergarten operated between 04/10/22 and 11/11/22</v>
      </c>
      <c r="C31" s="301"/>
      <c r="D31" s="301"/>
      <c r="E31" s="301"/>
      <c r="F31" s="301"/>
      <c r="G31" s="301"/>
      <c r="H31" s="82"/>
      <c r="I31" s="301"/>
      <c r="J31" s="301"/>
      <c r="K31" s="301"/>
      <c r="L31" s="301"/>
      <c r="M31" s="301"/>
      <c r="N31" s="82"/>
      <c r="O31" s="301"/>
      <c r="P31" s="301"/>
      <c r="Q31" s="301"/>
      <c r="R31" s="301"/>
      <c r="S31" s="301"/>
      <c r="T31" s="82"/>
      <c r="U31" s="301"/>
      <c r="V31" s="301"/>
      <c r="W31" s="301"/>
      <c r="X31" s="301"/>
      <c r="Y31" s="301"/>
      <c r="Z31" s="82"/>
      <c r="AA31" s="301"/>
      <c r="AB31" s="301"/>
      <c r="AC31" s="301"/>
      <c r="AD31" s="301"/>
      <c r="AE31" s="301"/>
      <c r="AF31" s="82"/>
      <c r="AG31" s="301"/>
      <c r="AH31" s="301"/>
      <c r="AI31" s="301"/>
      <c r="AJ31" s="301"/>
      <c r="AK31" s="301"/>
      <c r="AL31" s="82"/>
      <c r="AM31" s="301"/>
      <c r="AN31" s="301"/>
      <c r="AO31" s="301"/>
      <c r="AP31" s="301"/>
      <c r="AQ31" s="301"/>
      <c r="AR31" s="178"/>
      <c r="AS31" s="301"/>
      <c r="AT31" s="301"/>
      <c r="AU31" s="301"/>
      <c r="AV31" s="301"/>
      <c r="AW31" s="301"/>
      <c r="AX31" s="175"/>
      <c r="AY31" s="301"/>
      <c r="AZ31" s="301"/>
      <c r="BA31" s="301"/>
      <c r="BB31" s="301"/>
      <c r="BC31" s="301"/>
      <c r="BD31" s="176"/>
      <c r="BE31" s="301"/>
      <c r="BF31" s="301"/>
      <c r="BG31" s="301"/>
      <c r="BH31" s="301"/>
      <c r="BI31" s="301"/>
      <c r="BJ31" s="84"/>
    </row>
    <row r="32" spans="1:80" ht="63.75" x14ac:dyDescent="0.3">
      <c r="A32" s="83"/>
      <c r="B32" s="63" t="str">
        <f>"Validate the No. of Health Care Card Holders which had a valid HCC during the period of "&amp;TEXT($E$27,"dd/mm/yyy")&amp;" and "&amp;TEXT($J$27,"dd/mm/yyyy")</f>
        <v>Validate the No. of Health Care Card Holders which had a valid HCC during the period of 04/10/2022 and 11/11/2022</v>
      </c>
      <c r="C32" s="301"/>
      <c r="D32" s="301"/>
      <c r="E32" s="301"/>
      <c r="F32" s="301"/>
      <c r="G32" s="301"/>
      <c r="H32" s="82"/>
      <c r="I32" s="373"/>
      <c r="J32" s="373"/>
      <c r="K32" s="373"/>
      <c r="L32" s="373"/>
      <c r="M32" s="373"/>
      <c r="N32" s="82"/>
      <c r="O32" s="373"/>
      <c r="P32" s="373"/>
      <c r="Q32" s="373"/>
      <c r="R32" s="373"/>
      <c r="S32" s="373"/>
      <c r="T32" s="82"/>
      <c r="U32" s="373"/>
      <c r="V32" s="373"/>
      <c r="W32" s="373"/>
      <c r="X32" s="373"/>
      <c r="Y32" s="373"/>
      <c r="Z32" s="82"/>
      <c r="AA32" s="373"/>
      <c r="AB32" s="373"/>
      <c r="AC32" s="373"/>
      <c r="AD32" s="373"/>
      <c r="AE32" s="373"/>
      <c r="AF32" s="82"/>
      <c r="AG32" s="373"/>
      <c r="AH32" s="373"/>
      <c r="AI32" s="373"/>
      <c r="AJ32" s="373"/>
      <c r="AK32" s="373"/>
      <c r="AL32" s="82"/>
      <c r="AM32" s="373"/>
      <c r="AN32" s="373"/>
      <c r="AO32" s="373"/>
      <c r="AP32" s="373"/>
      <c r="AQ32" s="373"/>
      <c r="AR32" s="178"/>
      <c r="AS32" s="373"/>
      <c r="AT32" s="373"/>
      <c r="AU32" s="373"/>
      <c r="AV32" s="373"/>
      <c r="AW32" s="373"/>
      <c r="AX32" s="175"/>
      <c r="AY32" s="373"/>
      <c r="AZ32" s="373"/>
      <c r="BA32" s="373"/>
      <c r="BB32" s="373"/>
      <c r="BC32" s="373"/>
      <c r="BD32" s="176"/>
      <c r="BE32" s="373"/>
      <c r="BF32" s="373"/>
      <c r="BG32" s="373"/>
      <c r="BH32" s="373"/>
      <c r="BI32" s="373"/>
      <c r="BJ32" s="84"/>
    </row>
    <row r="33" spans="1:80" ht="25.5" x14ac:dyDescent="0.3">
      <c r="A33" s="83"/>
      <c r="B33" s="70" t="s">
        <v>146</v>
      </c>
      <c r="C33" s="301"/>
      <c r="D33" s="301"/>
      <c r="E33" s="301"/>
      <c r="F33" s="301"/>
      <c r="G33" s="301"/>
      <c r="H33" s="82"/>
      <c r="I33" s="301"/>
      <c r="J33" s="301"/>
      <c r="K33" s="301"/>
      <c r="L33" s="301"/>
      <c r="M33" s="301"/>
      <c r="N33" s="82"/>
      <c r="O33" s="301"/>
      <c r="P33" s="301"/>
      <c r="Q33" s="301"/>
      <c r="R33" s="301"/>
      <c r="S33" s="301"/>
      <c r="T33" s="82"/>
      <c r="U33" s="301"/>
      <c r="V33" s="301"/>
      <c r="W33" s="301"/>
      <c r="X33" s="301"/>
      <c r="Y33" s="301"/>
      <c r="Z33" s="82"/>
      <c r="AA33" s="301"/>
      <c r="AB33" s="301"/>
      <c r="AC33" s="301"/>
      <c r="AD33" s="301"/>
      <c r="AE33" s="301"/>
      <c r="AF33" s="82"/>
      <c r="AG33" s="301"/>
      <c r="AH33" s="301"/>
      <c r="AI33" s="301"/>
      <c r="AJ33" s="301"/>
      <c r="AK33" s="301"/>
      <c r="AL33" s="82"/>
      <c r="AM33" s="301"/>
      <c r="AN33" s="301"/>
      <c r="AO33" s="301"/>
      <c r="AP33" s="301"/>
      <c r="AQ33" s="301"/>
      <c r="AR33" s="178"/>
      <c r="AS33" s="301"/>
      <c r="AT33" s="301"/>
      <c r="AU33" s="301"/>
      <c r="AV33" s="301"/>
      <c r="AW33" s="301"/>
      <c r="AX33" s="175"/>
      <c r="AY33" s="301"/>
      <c r="AZ33" s="301"/>
      <c r="BA33" s="301"/>
      <c r="BB33" s="301"/>
      <c r="BC33" s="301"/>
      <c r="BD33" s="176"/>
      <c r="BE33" s="301"/>
      <c r="BF33" s="301"/>
      <c r="BG33" s="301"/>
      <c r="BH33" s="301"/>
      <c r="BI33" s="301"/>
      <c r="BJ33" s="84"/>
    </row>
    <row r="34" spans="1:80" ht="25.5" x14ac:dyDescent="0.3">
      <c r="A34" s="83"/>
      <c r="B34" s="75" t="s">
        <v>147</v>
      </c>
      <c r="C34" s="301"/>
      <c r="D34" s="301"/>
      <c r="E34" s="301"/>
      <c r="F34" s="301"/>
      <c r="G34" s="301"/>
      <c r="H34" s="82"/>
      <c r="I34" s="373"/>
      <c r="J34" s="373"/>
      <c r="K34" s="373"/>
      <c r="L34" s="373"/>
      <c r="M34" s="373"/>
      <c r="N34" s="82"/>
      <c r="O34" s="373"/>
      <c r="P34" s="373"/>
      <c r="Q34" s="373"/>
      <c r="R34" s="373"/>
      <c r="S34" s="373"/>
      <c r="T34" s="82"/>
      <c r="U34" s="373"/>
      <c r="V34" s="373"/>
      <c r="W34" s="373"/>
      <c r="X34" s="373"/>
      <c r="Y34" s="373"/>
      <c r="Z34" s="82"/>
      <c r="AA34" s="373"/>
      <c r="AB34" s="373"/>
      <c r="AC34" s="373"/>
      <c r="AD34" s="373"/>
      <c r="AE34" s="373"/>
      <c r="AF34" s="82"/>
      <c r="AG34" s="373"/>
      <c r="AH34" s="373"/>
      <c r="AI34" s="373"/>
      <c r="AJ34" s="373"/>
      <c r="AK34" s="373"/>
      <c r="AL34" s="82"/>
      <c r="AM34" s="373"/>
      <c r="AN34" s="373"/>
      <c r="AO34" s="373"/>
      <c r="AP34" s="373"/>
      <c r="AQ34" s="373"/>
      <c r="AR34" s="178"/>
      <c r="AS34" s="373"/>
      <c r="AT34" s="373"/>
      <c r="AU34" s="373"/>
      <c r="AV34" s="373"/>
      <c r="AW34" s="373"/>
      <c r="AX34" s="175"/>
      <c r="AY34" s="373"/>
      <c r="AZ34" s="373"/>
      <c r="BA34" s="373"/>
      <c r="BB34" s="373"/>
      <c r="BC34" s="373"/>
      <c r="BD34" s="176"/>
      <c r="BE34" s="373"/>
      <c r="BF34" s="373"/>
      <c r="BG34" s="373"/>
      <c r="BH34" s="373"/>
      <c r="BI34" s="373"/>
      <c r="BJ34" s="84"/>
    </row>
    <row r="35" spans="1:80" ht="44.25" customHeight="1" x14ac:dyDescent="0.3">
      <c r="A35" s="83"/>
      <c r="B35" s="75" t="s">
        <v>47</v>
      </c>
      <c r="C35" s="326"/>
      <c r="D35" s="327"/>
      <c r="E35" s="327"/>
      <c r="F35" s="327"/>
      <c r="G35" s="328"/>
      <c r="H35" s="82"/>
      <c r="I35" s="326"/>
      <c r="J35" s="327"/>
      <c r="K35" s="327"/>
      <c r="L35" s="327"/>
      <c r="M35" s="328"/>
      <c r="N35" s="82"/>
      <c r="O35" s="326"/>
      <c r="P35" s="327"/>
      <c r="Q35" s="327"/>
      <c r="R35" s="327"/>
      <c r="S35" s="328"/>
      <c r="T35" s="82"/>
      <c r="U35" s="326"/>
      <c r="V35" s="327"/>
      <c r="W35" s="327"/>
      <c r="X35" s="327"/>
      <c r="Y35" s="328"/>
      <c r="Z35" s="82"/>
      <c r="AA35" s="326"/>
      <c r="AB35" s="327"/>
      <c r="AC35" s="327"/>
      <c r="AD35" s="327"/>
      <c r="AE35" s="328"/>
      <c r="AF35" s="82"/>
      <c r="AG35" s="326"/>
      <c r="AH35" s="327"/>
      <c r="AI35" s="327"/>
      <c r="AJ35" s="327"/>
      <c r="AK35" s="328"/>
      <c r="AL35" s="82"/>
      <c r="AM35" s="326"/>
      <c r="AN35" s="327"/>
      <c r="AO35" s="327"/>
      <c r="AP35" s="327"/>
      <c r="AQ35" s="328"/>
      <c r="AR35" s="178"/>
      <c r="AS35" s="326"/>
      <c r="AT35" s="327"/>
      <c r="AU35" s="327"/>
      <c r="AV35" s="327"/>
      <c r="AW35" s="328"/>
      <c r="AX35" s="175"/>
      <c r="AY35" s="326"/>
      <c r="AZ35" s="327"/>
      <c r="BA35" s="327"/>
      <c r="BB35" s="327"/>
      <c r="BC35" s="328"/>
      <c r="BD35" s="176"/>
      <c r="BE35" s="326"/>
      <c r="BF35" s="327"/>
      <c r="BG35" s="327"/>
      <c r="BH35" s="327"/>
      <c r="BI35" s="328"/>
      <c r="BJ35" s="84"/>
    </row>
    <row r="36" spans="1:80" ht="45.75" customHeight="1" x14ac:dyDescent="0.3">
      <c r="A36" s="83"/>
      <c r="B36" s="281" t="str">
        <f>"Were there any children NOT enrolled for the full term from "&amp;TEXT(E27,"dd/mm/yyyy")&amp;" to "&amp; TEXT(J27,"dd/mm/yyyy")</f>
        <v>Were there any children NOT enrolled for the full term from 04/10/2022 to 11/11/2022</v>
      </c>
      <c r="C36" s="326"/>
      <c r="D36" s="327"/>
      <c r="E36" s="327"/>
      <c r="F36" s="327"/>
      <c r="G36" s="328"/>
      <c r="H36" s="98"/>
      <c r="I36" s="326"/>
      <c r="J36" s="327"/>
      <c r="K36" s="327"/>
      <c r="L36" s="327"/>
      <c r="M36" s="328"/>
      <c r="N36" s="98"/>
      <c r="O36" s="326"/>
      <c r="P36" s="327"/>
      <c r="Q36" s="327"/>
      <c r="R36" s="327"/>
      <c r="S36" s="328"/>
      <c r="T36" s="98"/>
      <c r="U36" s="326"/>
      <c r="V36" s="327"/>
      <c r="W36" s="327"/>
      <c r="X36" s="327"/>
      <c r="Y36" s="328"/>
      <c r="Z36" s="98"/>
      <c r="AA36" s="326"/>
      <c r="AB36" s="327"/>
      <c r="AC36" s="327"/>
      <c r="AD36" s="327"/>
      <c r="AE36" s="328"/>
      <c r="AF36" s="98"/>
      <c r="AG36" s="326"/>
      <c r="AH36" s="327"/>
      <c r="AI36" s="327"/>
      <c r="AJ36" s="327"/>
      <c r="AK36" s="328"/>
      <c r="AL36" s="98"/>
      <c r="AM36" s="326"/>
      <c r="AN36" s="327"/>
      <c r="AO36" s="327"/>
      <c r="AP36" s="327"/>
      <c r="AQ36" s="328"/>
      <c r="AR36" s="178"/>
      <c r="AS36" s="326"/>
      <c r="AT36" s="327"/>
      <c r="AU36" s="327"/>
      <c r="AV36" s="327"/>
      <c r="AW36" s="328"/>
      <c r="AX36" s="179"/>
      <c r="AY36" s="326"/>
      <c r="AZ36" s="327"/>
      <c r="BA36" s="327"/>
      <c r="BB36" s="327"/>
      <c r="BC36" s="328"/>
      <c r="BD36" s="176"/>
      <c r="BE36" s="326"/>
      <c r="BF36" s="327"/>
      <c r="BG36" s="327"/>
      <c r="BH36" s="327"/>
      <c r="BI36" s="328"/>
      <c r="BJ36" s="84"/>
    </row>
    <row r="37" spans="1:80" ht="29.25" customHeight="1" x14ac:dyDescent="0.3">
      <c r="A37" s="83"/>
      <c r="B37" s="64"/>
      <c r="C37" s="379" t="str">
        <f>"Enter the number of children not enrolled for the full "&amp;C31&amp;" week term in the following Blue box"</f>
        <v>Enter the number of children not enrolled for the full  week term in the following Blue box</v>
      </c>
      <c r="D37" s="380"/>
      <c r="E37" s="380"/>
      <c r="F37" s="380"/>
      <c r="G37" s="381"/>
      <c r="H37" s="98"/>
      <c r="I37" s="379" t="str">
        <f>"Enter the number of children not enrolled for the full "&amp;I31&amp;" week term in the following Blue box"</f>
        <v>Enter the number of children not enrolled for the full  week term in the following Blue box</v>
      </c>
      <c r="J37" s="380"/>
      <c r="K37" s="380"/>
      <c r="L37" s="380"/>
      <c r="M37" s="381"/>
      <c r="N37" s="98"/>
      <c r="O37" s="379" t="str">
        <f>"Enter the number of children not enrolled for the full "&amp;O31&amp;" week term in the following Blue box"</f>
        <v>Enter the number of children not enrolled for the full  week term in the following Blue box</v>
      </c>
      <c r="P37" s="380"/>
      <c r="Q37" s="380"/>
      <c r="R37" s="380"/>
      <c r="S37" s="381"/>
      <c r="T37" s="98"/>
      <c r="U37" s="379" t="str">
        <f>"Enter the number of children not enrolled for the full "&amp;U31&amp;" week term in the following Blue box"</f>
        <v>Enter the number of children not enrolled for the full  week term in the following Blue box</v>
      </c>
      <c r="V37" s="380"/>
      <c r="W37" s="380"/>
      <c r="X37" s="380"/>
      <c r="Y37" s="381"/>
      <c r="Z37" s="98"/>
      <c r="AA37" s="379" t="str">
        <f>"Enter the number of children not enrolled for the full "&amp;AA31&amp;" week term in the following Blue box"</f>
        <v>Enter the number of children not enrolled for the full  week term in the following Blue box</v>
      </c>
      <c r="AB37" s="380"/>
      <c r="AC37" s="380"/>
      <c r="AD37" s="380"/>
      <c r="AE37" s="381"/>
      <c r="AF37" s="98"/>
      <c r="AG37" s="379" t="str">
        <f>"Enter the number of children not enrolled for the full "&amp;AG31&amp;" week term in the following Blue box"</f>
        <v>Enter the number of children not enrolled for the full  week term in the following Blue box</v>
      </c>
      <c r="AH37" s="380"/>
      <c r="AI37" s="380"/>
      <c r="AJ37" s="380"/>
      <c r="AK37" s="381"/>
      <c r="AL37" s="98"/>
      <c r="AM37" s="379" t="str">
        <f>"Enter the number of children not enrolled for the full "&amp;AM31&amp;" week term in the following Blue box"</f>
        <v>Enter the number of children not enrolled for the full  week term in the following Blue box</v>
      </c>
      <c r="AN37" s="380"/>
      <c r="AO37" s="380"/>
      <c r="AP37" s="380"/>
      <c r="AQ37" s="381"/>
      <c r="AR37" s="206"/>
      <c r="AS37" s="379" t="str">
        <f>"Enter the number of children not enrolled for the full "&amp;AS31&amp;" week term in the following Blue box"</f>
        <v>Enter the number of children not enrolled for the full  week term in the following Blue box</v>
      </c>
      <c r="AT37" s="380"/>
      <c r="AU37" s="380"/>
      <c r="AV37" s="380"/>
      <c r="AW37" s="381"/>
      <c r="AX37" s="166"/>
      <c r="AY37" s="396" t="str">
        <f>"Enter the number of children not enrolled for the full "&amp;AY31&amp;" week term in the following Blue box"</f>
        <v>Enter the number of children not enrolled for the full  week term in the following Blue box</v>
      </c>
      <c r="AZ37" s="396"/>
      <c r="BA37" s="396"/>
      <c r="BB37" s="396"/>
      <c r="BC37" s="396"/>
      <c r="BD37" s="67"/>
      <c r="BE37" s="379" t="str">
        <f>"Enter the number of children not enrolled for the full "&amp;BE31&amp;" week term in the following Blue box"</f>
        <v>Enter the number of children not enrolled for the full  week term in the following Blue box</v>
      </c>
      <c r="BF37" s="380"/>
      <c r="BG37" s="380"/>
      <c r="BH37" s="380"/>
      <c r="BI37" s="381"/>
      <c r="BJ37" s="84"/>
    </row>
    <row r="38" spans="1:80" x14ac:dyDescent="0.3">
      <c r="A38" s="83"/>
      <c r="B38" s="66"/>
      <c r="C38" s="187"/>
      <c r="D38" s="376" t="str">
        <f>IF(AND(C36="No",C38&gt;0),"Confirm FTE enrolments","")</f>
        <v/>
      </c>
      <c r="E38" s="376"/>
      <c r="F38" s="376"/>
      <c r="G38" s="376"/>
      <c r="H38" s="285"/>
      <c r="I38" s="187"/>
      <c r="J38" s="376" t="str">
        <f>IF(AND(I36="No",I38&gt;0),"Confirm FTE enrolments","")</f>
        <v/>
      </c>
      <c r="K38" s="376"/>
      <c r="L38" s="376"/>
      <c r="M38" s="376"/>
      <c r="N38" s="285"/>
      <c r="O38" s="187"/>
      <c r="P38" s="376" t="str">
        <f>IF(AND(O36="No",O38&gt;0),"Confirm FTE enrolments","")</f>
        <v/>
      </c>
      <c r="Q38" s="376"/>
      <c r="R38" s="376"/>
      <c r="S38" s="376"/>
      <c r="T38" s="285"/>
      <c r="U38" s="187"/>
      <c r="V38" s="376" t="str">
        <f>IF(AND(U36="No",U38&gt;0),"Confirm FTE enrolments","")</f>
        <v/>
      </c>
      <c r="W38" s="376"/>
      <c r="X38" s="376"/>
      <c r="Y38" s="376"/>
      <c r="Z38" s="285"/>
      <c r="AA38" s="187"/>
      <c r="AB38" s="376" t="str">
        <f>IF(AND(AA36="No",AA38&gt;0),"Confirm FTE enrolments","")</f>
        <v/>
      </c>
      <c r="AC38" s="376"/>
      <c r="AD38" s="376"/>
      <c r="AE38" s="376"/>
      <c r="AF38" s="285"/>
      <c r="AG38" s="187"/>
      <c r="AH38" s="376" t="str">
        <f>IF(AND(AG36="No",AG38&gt;0),"Confirm FTE enrolments","")</f>
        <v/>
      </c>
      <c r="AI38" s="376"/>
      <c r="AJ38" s="376"/>
      <c r="AK38" s="376"/>
      <c r="AL38" s="285"/>
      <c r="AM38" s="187"/>
      <c r="AN38" s="376" t="str">
        <f>IF(AND(AM36="No",AM38&gt;0),"Confirm FTE enrolments","")</f>
        <v/>
      </c>
      <c r="AO38" s="376"/>
      <c r="AP38" s="376"/>
      <c r="AQ38" s="376"/>
      <c r="AR38" s="206"/>
      <c r="AS38" s="187"/>
      <c r="AT38" s="376" t="str">
        <f>IF(AND(AS36="No",AS38&gt;0),"Confirm FTE enrolments","")</f>
        <v/>
      </c>
      <c r="AU38" s="376"/>
      <c r="AV38" s="376"/>
      <c r="AW38" s="376"/>
      <c r="AX38" s="285"/>
      <c r="AY38" s="187"/>
      <c r="AZ38" s="376" t="str">
        <f>IF(AND(AY36="No",AY38&gt;0),"Confirm FTE enrolments","")</f>
        <v/>
      </c>
      <c r="BA38" s="376"/>
      <c r="BB38" s="376"/>
      <c r="BC38" s="376"/>
      <c r="BD38" s="67"/>
      <c r="BE38" s="187"/>
      <c r="BF38" s="376" t="str">
        <f>IF(AND(BE36="No",BE38&gt;0),"Confirm FTE enrolments","")</f>
        <v/>
      </c>
      <c r="BG38" s="376"/>
      <c r="BH38" s="376"/>
      <c r="BI38" s="376"/>
      <c r="BJ38" s="84"/>
    </row>
    <row r="39" spans="1:80" s="49" customFormat="1" ht="30.75" customHeight="1" x14ac:dyDescent="0.3">
      <c r="A39" s="81"/>
      <c r="B39" s="71"/>
      <c r="C39" s="74"/>
      <c r="D39" s="99" t="s">
        <v>148</v>
      </c>
      <c r="E39" s="99" t="s">
        <v>149</v>
      </c>
      <c r="F39" s="100" t="s">
        <v>150</v>
      </c>
      <c r="G39" s="100" t="s">
        <v>55</v>
      </c>
      <c r="H39" s="82"/>
      <c r="I39" s="74"/>
      <c r="J39" s="99" t="s">
        <v>148</v>
      </c>
      <c r="K39" s="99" t="s">
        <v>149</v>
      </c>
      <c r="L39" s="100" t="s">
        <v>150</v>
      </c>
      <c r="M39" s="100" t="s">
        <v>55</v>
      </c>
      <c r="N39" s="82"/>
      <c r="O39" s="74"/>
      <c r="P39" s="99" t="s">
        <v>148</v>
      </c>
      <c r="Q39" s="99" t="s">
        <v>149</v>
      </c>
      <c r="R39" s="100" t="s">
        <v>150</v>
      </c>
      <c r="S39" s="100" t="s">
        <v>55</v>
      </c>
      <c r="T39" s="82"/>
      <c r="U39" s="74"/>
      <c r="V39" s="99" t="s">
        <v>148</v>
      </c>
      <c r="W39" s="99" t="s">
        <v>149</v>
      </c>
      <c r="X39" s="100" t="s">
        <v>150</v>
      </c>
      <c r="Y39" s="100" t="s">
        <v>55</v>
      </c>
      <c r="Z39" s="82"/>
      <c r="AA39" s="74"/>
      <c r="AB39" s="99" t="s">
        <v>148</v>
      </c>
      <c r="AC39" s="99" t="s">
        <v>149</v>
      </c>
      <c r="AD39" s="100" t="s">
        <v>150</v>
      </c>
      <c r="AE39" s="100" t="s">
        <v>55</v>
      </c>
      <c r="AF39" s="82"/>
      <c r="AG39" s="74"/>
      <c r="AH39" s="99" t="s">
        <v>148</v>
      </c>
      <c r="AI39" s="99" t="s">
        <v>149</v>
      </c>
      <c r="AJ39" s="100" t="s">
        <v>150</v>
      </c>
      <c r="AK39" s="100" t="s">
        <v>55</v>
      </c>
      <c r="AL39" s="82"/>
      <c r="AM39" s="74"/>
      <c r="AN39" s="99" t="s">
        <v>148</v>
      </c>
      <c r="AO39" s="99" t="s">
        <v>149</v>
      </c>
      <c r="AP39" s="100" t="s">
        <v>150</v>
      </c>
      <c r="AQ39" s="100" t="s">
        <v>55</v>
      </c>
      <c r="AR39" s="82"/>
      <c r="AS39" s="74"/>
      <c r="AT39" s="99" t="s">
        <v>148</v>
      </c>
      <c r="AU39" s="99" t="s">
        <v>149</v>
      </c>
      <c r="AV39" s="100" t="s">
        <v>150</v>
      </c>
      <c r="AW39" s="100" t="s">
        <v>55</v>
      </c>
      <c r="AX39" s="82"/>
      <c r="AY39" s="74"/>
      <c r="AZ39" s="99" t="s">
        <v>148</v>
      </c>
      <c r="BA39" s="99" t="s">
        <v>149</v>
      </c>
      <c r="BB39" s="100" t="s">
        <v>150</v>
      </c>
      <c r="BC39" s="100" t="s">
        <v>55</v>
      </c>
      <c r="BD39" s="67"/>
      <c r="BE39" s="74"/>
      <c r="BF39" s="99" t="s">
        <v>148</v>
      </c>
      <c r="BG39" s="99" t="s">
        <v>149</v>
      </c>
      <c r="BH39" s="100" t="s">
        <v>150</v>
      </c>
      <c r="BI39" s="100" t="s">
        <v>55</v>
      </c>
      <c r="BJ39" s="84"/>
      <c r="BK39"/>
      <c r="BL39"/>
      <c r="BM39"/>
      <c r="BN39"/>
      <c r="BO39"/>
      <c r="BP39"/>
      <c r="BQ39"/>
      <c r="BR39"/>
      <c r="BS39"/>
      <c r="BT39"/>
      <c r="BU39"/>
      <c r="BV39"/>
      <c r="BW39"/>
      <c r="BX39"/>
      <c r="BY39"/>
      <c r="BZ39"/>
      <c r="CA39"/>
      <c r="CB39"/>
    </row>
    <row r="40" spans="1:80" x14ac:dyDescent="0.3">
      <c r="A40" s="83"/>
      <c r="B40" s="66" t="str">
        <f>IF(OR($C$38&gt;=1,$I$38&gt;=1,$O$38&gt;=1,$U$38&gt;=1,$AA$38&gt;=1,$AG$38&gt;=1,$AM$38&gt;=1,$AS$38&gt;=1),"Student No.1","")</f>
        <v/>
      </c>
      <c r="C40" s="119" t="str">
        <f>IF(C$38&gt;=1,1,"")</f>
        <v/>
      </c>
      <c r="D40" s="131"/>
      <c r="E40" s="131"/>
      <c r="F40" s="132"/>
      <c r="G40" s="120" t="str">
        <f>IF(OR(C40&lt;&gt;1,ISERROR(F40/$C$31)),"",F40/$C$31)</f>
        <v/>
      </c>
      <c r="H40" s="121"/>
      <c r="I40" s="119" t="str">
        <f>IF(I$38&gt;=1,1,"")</f>
        <v/>
      </c>
      <c r="J40" s="131"/>
      <c r="K40" s="131"/>
      <c r="L40" s="132"/>
      <c r="M40" s="120" t="str">
        <f>IF(OR(I40&lt;&gt;1,ISERROR(L40/$I$31)),"",L40/$I$31)</f>
        <v/>
      </c>
      <c r="N40" s="121"/>
      <c r="O40" s="119" t="str">
        <f>IF(O$38&gt;=1,1,"")</f>
        <v/>
      </c>
      <c r="P40" s="131"/>
      <c r="Q40" s="131"/>
      <c r="R40" s="132"/>
      <c r="S40" s="120" t="str">
        <f>IF(OR(O40&lt;&gt;1,ISERROR(R40/$O$31)),"",R40/$O$31)</f>
        <v/>
      </c>
      <c r="T40" s="121"/>
      <c r="U40" s="119" t="str">
        <f>IF(U$38&gt;=1,1,"")</f>
        <v/>
      </c>
      <c r="V40" s="131"/>
      <c r="W40" s="131"/>
      <c r="X40" s="132"/>
      <c r="Y40" s="120" t="str">
        <f>IF(OR(U40&lt;&gt;1,ISERROR(X40/$U$31)),"",X40/$U$31)</f>
        <v/>
      </c>
      <c r="Z40" s="121"/>
      <c r="AA40" s="119" t="str">
        <f>IF(AA$38&gt;=1,1,"")</f>
        <v/>
      </c>
      <c r="AB40" s="131"/>
      <c r="AC40" s="131"/>
      <c r="AD40" s="132"/>
      <c r="AE40" s="120" t="str">
        <f>IF(OR(AA40&lt;&gt;1,ISERROR(AD40/$AA$31)),"",AD40/$AA$31)</f>
        <v/>
      </c>
      <c r="AF40" s="121"/>
      <c r="AG40" s="119" t="str">
        <f>IF(AG$38&gt;=1,1,"")</f>
        <v/>
      </c>
      <c r="AH40" s="131"/>
      <c r="AI40" s="131"/>
      <c r="AJ40" s="132"/>
      <c r="AK40" s="120" t="str">
        <f>IF(OR(AG40&lt;&gt;1,ISERROR(AJ40/$AG$31)),"",AJ40/$AG$31)</f>
        <v/>
      </c>
      <c r="AL40" s="121"/>
      <c r="AM40" s="119" t="str">
        <f>IF(AM$38&gt;=1,1,"")</f>
        <v/>
      </c>
      <c r="AN40" s="131"/>
      <c r="AO40" s="131"/>
      <c r="AP40" s="132"/>
      <c r="AQ40" s="120" t="str">
        <f>IF(OR(AM40&lt;&gt;1,ISERROR(AP40/$AM$31)),"",AP40/$AM$31)</f>
        <v/>
      </c>
      <c r="AR40" s="121"/>
      <c r="AS40" s="119" t="str">
        <f>IF(AS$38&gt;=1,1,"")</f>
        <v/>
      </c>
      <c r="AT40" s="131"/>
      <c r="AU40" s="131"/>
      <c r="AV40" s="132"/>
      <c r="AW40" s="120" t="str">
        <f>IF(OR(AS40&lt;&gt;1,ISERROR(AV40/$AS$31)),"",AV40/$AS$31)</f>
        <v/>
      </c>
      <c r="AX40" s="67"/>
      <c r="AY40" s="119" t="str">
        <f>IF(AY$38&gt;=1,1,"")</f>
        <v/>
      </c>
      <c r="AZ40" s="131"/>
      <c r="BA40" s="131"/>
      <c r="BB40" s="132"/>
      <c r="BC40" s="120" t="str">
        <f>IF(OR(AY40&lt;&gt;1,ISERROR(BB40/$AY$31)),"",BB40/$AY$31)</f>
        <v/>
      </c>
      <c r="BD40" s="67"/>
      <c r="BE40" s="119" t="str">
        <f>IF(BE$38&gt;=1,1,"")</f>
        <v/>
      </c>
      <c r="BF40" s="131"/>
      <c r="BG40" s="131"/>
      <c r="BH40" s="132"/>
      <c r="BI40" s="120" t="str">
        <f>IF(OR(BE40&lt;&gt;1,ISERROR(BH40/$BE$31)),"",BH40/$BE$31)</f>
        <v/>
      </c>
      <c r="BJ40" s="84"/>
    </row>
    <row r="41" spans="1:80" x14ac:dyDescent="0.3">
      <c r="A41" s="83"/>
      <c r="B41" s="66" t="str">
        <f>IF(OR($C$38&gt;=2,$I$38&gt;=2,$O$38&gt;=2,$U$38&gt;=2,$AA$38&gt;=2,$AG$38&gt;=2,$AM$38&gt;=2,$AS$38&gt;=2),"Student No.2","")</f>
        <v/>
      </c>
      <c r="C41" s="119" t="str">
        <f>IF(C$38&gt;=2,2,"")</f>
        <v/>
      </c>
      <c r="D41" s="131"/>
      <c r="E41" s="131"/>
      <c r="F41" s="132"/>
      <c r="G41" s="120" t="str">
        <f>IF(OR(C41&lt;&gt;2,ISERROR(F41/$C$31)),"",F41/$C$31)</f>
        <v/>
      </c>
      <c r="H41" s="121"/>
      <c r="I41" s="119" t="str">
        <f>IF(I$38&gt;=2,2,"")</f>
        <v/>
      </c>
      <c r="J41" s="132"/>
      <c r="K41" s="132"/>
      <c r="L41" s="132"/>
      <c r="M41" s="120" t="str">
        <f>IF(OR(I41&lt;&gt;2,ISERROR(L41/$I$31)),"",L41/$I$31)</f>
        <v/>
      </c>
      <c r="N41" s="121"/>
      <c r="O41" s="119" t="str">
        <f>IF(O$38&gt;=2,2,"")</f>
        <v/>
      </c>
      <c r="P41" s="132"/>
      <c r="Q41" s="132"/>
      <c r="R41" s="132"/>
      <c r="S41" s="120" t="str">
        <f>IF(OR(O41&lt;&gt;2,ISERROR(R41/$O$31)),"",R41/$O$31)</f>
        <v/>
      </c>
      <c r="T41" s="121"/>
      <c r="U41" s="119" t="str">
        <f>IF(U$38&gt;=2,2,"")</f>
        <v/>
      </c>
      <c r="V41" s="132"/>
      <c r="W41" s="132"/>
      <c r="X41" s="132"/>
      <c r="Y41" s="120" t="str">
        <f>IF(OR(U41&lt;&gt;2,ISERROR(X41/$U$31)),"",X41/$U$31)</f>
        <v/>
      </c>
      <c r="Z41" s="121"/>
      <c r="AA41" s="119" t="str">
        <f>IF(AA$38&gt;=2,2,"")</f>
        <v/>
      </c>
      <c r="AB41" s="132"/>
      <c r="AC41" s="132"/>
      <c r="AD41" s="132"/>
      <c r="AE41" s="120" t="str">
        <f>IF(OR(AA41&lt;&gt;2,ISERROR(AD41/$AA$31)),"",AD41/$AA$31)</f>
        <v/>
      </c>
      <c r="AF41" s="121"/>
      <c r="AG41" s="119" t="str">
        <f>IF(AG$38&gt;=2,2,"")</f>
        <v/>
      </c>
      <c r="AH41" s="132"/>
      <c r="AI41" s="132"/>
      <c r="AJ41" s="132"/>
      <c r="AK41" s="120" t="str">
        <f>IF(OR(AG41&lt;&gt;2,ISERROR(AJ41/$AG$31)),"",AJ41/$AG$31)</f>
        <v/>
      </c>
      <c r="AL41" s="121"/>
      <c r="AM41" s="119" t="str">
        <f>IF(AM$38&gt;=2,2,"")</f>
        <v/>
      </c>
      <c r="AN41" s="132"/>
      <c r="AO41" s="132"/>
      <c r="AP41" s="132"/>
      <c r="AQ41" s="120" t="str">
        <f>IF(OR(AM41&lt;&gt;2,ISERROR(AP41/$AM$31)),"",AP41/$AM$31)</f>
        <v/>
      </c>
      <c r="AR41" s="121"/>
      <c r="AS41" s="119" t="str">
        <f>IF(AS$38&gt;=2,2,"")</f>
        <v/>
      </c>
      <c r="AT41" s="132"/>
      <c r="AU41" s="132"/>
      <c r="AV41" s="132"/>
      <c r="AW41" s="120" t="str">
        <f>IF(OR(AS41&lt;&gt;2,ISERROR(AV41/$AS$31)),"",AV41/$AS$31)</f>
        <v/>
      </c>
      <c r="AX41" s="67"/>
      <c r="AY41" s="119" t="str">
        <f>IF(AY$38&gt;=2,2,"")</f>
        <v/>
      </c>
      <c r="AZ41" s="132"/>
      <c r="BA41" s="132"/>
      <c r="BB41" s="132"/>
      <c r="BC41" s="120" t="str">
        <f>IF(OR(AY41&lt;&gt;2,ISERROR(BB41/$AY$31)),"",BB41/$AY$31)</f>
        <v/>
      </c>
      <c r="BD41" s="67"/>
      <c r="BE41" s="119" t="str">
        <f>IF(BE$38&gt;=2,2,"")</f>
        <v/>
      </c>
      <c r="BF41" s="132"/>
      <c r="BG41" s="132"/>
      <c r="BH41" s="132"/>
      <c r="BI41" s="120" t="str">
        <f>IF(OR(BE41&lt;&gt;2,ISERROR(BH41/$BE$31)),"",BH41/$BE$31)</f>
        <v/>
      </c>
      <c r="BJ41" s="84"/>
    </row>
    <row r="42" spans="1:80" x14ac:dyDescent="0.3">
      <c r="A42" s="83"/>
      <c r="B42" s="66" t="str">
        <f>IF(OR($C$38&gt;=3,$I$38&gt;=3,$O$38&gt;=3,$U$38&gt;=3,$AA$38&gt;=3,$AG$38&gt;=3,$AM$38&gt;=3,$AS$38&gt;=3),"Student No.3","")</f>
        <v/>
      </c>
      <c r="C42" s="119" t="str">
        <f>IF(C$38&gt;=3,3,"")</f>
        <v/>
      </c>
      <c r="D42" s="131"/>
      <c r="E42" s="131"/>
      <c r="F42" s="132"/>
      <c r="G42" s="120" t="str">
        <f>IF(OR(C42&lt;&gt;3,ISERROR(F42/$C$31)),"",F42/$C$31)</f>
        <v/>
      </c>
      <c r="H42" s="121"/>
      <c r="I42" s="119" t="str">
        <f>IF(I$38&gt;=3,3,"")</f>
        <v/>
      </c>
      <c r="J42" s="132"/>
      <c r="K42" s="132"/>
      <c r="L42" s="132"/>
      <c r="M42" s="120" t="str">
        <f>IF(OR(I42&lt;&gt;3,ISERROR(L42/$I$31)),"",L42/$I$31)</f>
        <v/>
      </c>
      <c r="N42" s="121"/>
      <c r="O42" s="119" t="str">
        <f>IF(O$38&gt;=3,3,"")</f>
        <v/>
      </c>
      <c r="P42" s="132"/>
      <c r="Q42" s="132"/>
      <c r="R42" s="132"/>
      <c r="S42" s="120" t="str">
        <f>IF(OR(O42&lt;&gt;3,ISERROR(R42/$O$31)),"",R42/$O$31)</f>
        <v/>
      </c>
      <c r="T42" s="121"/>
      <c r="U42" s="119" t="str">
        <f>IF(U$38&gt;=3,3,"")</f>
        <v/>
      </c>
      <c r="V42" s="132"/>
      <c r="W42" s="132"/>
      <c r="X42" s="132"/>
      <c r="Y42" s="120" t="str">
        <f>IF(OR(U42&lt;&gt;3,ISERROR(X42/$U$31)),"",X42/$U$31)</f>
        <v/>
      </c>
      <c r="Z42" s="121"/>
      <c r="AA42" s="119" t="str">
        <f>IF(AA$38&gt;=3,3,"")</f>
        <v/>
      </c>
      <c r="AB42" s="132"/>
      <c r="AC42" s="132"/>
      <c r="AD42" s="132"/>
      <c r="AE42" s="120" t="str">
        <f>IF(OR(AA42&lt;&gt;3,ISERROR(AD42/$AA$31)),"",AD42/$AA$31)</f>
        <v/>
      </c>
      <c r="AF42" s="121"/>
      <c r="AG42" s="119" t="str">
        <f>IF(AG$38&gt;=3,3,"")</f>
        <v/>
      </c>
      <c r="AH42" s="132"/>
      <c r="AI42" s="132"/>
      <c r="AJ42" s="132"/>
      <c r="AK42" s="120" t="str">
        <f>IF(OR(AG42&lt;&gt;3,ISERROR(AJ42/$AG$31)),"",AJ42/$AG$31)</f>
        <v/>
      </c>
      <c r="AL42" s="121"/>
      <c r="AM42" s="119" t="str">
        <f>IF(AM$38&gt;=3,3,"")</f>
        <v/>
      </c>
      <c r="AN42" s="132"/>
      <c r="AO42" s="132"/>
      <c r="AP42" s="132"/>
      <c r="AQ42" s="120" t="str">
        <f>IF(OR(AM42&lt;&gt;3,ISERROR(AP42/$AM$31)),"",AP42/$AM$31)</f>
        <v/>
      </c>
      <c r="AR42" s="121"/>
      <c r="AS42" s="119" t="str">
        <f>IF(AS$38&gt;=3,3,"")</f>
        <v/>
      </c>
      <c r="AT42" s="132"/>
      <c r="AU42" s="132"/>
      <c r="AV42" s="132"/>
      <c r="AW42" s="120" t="str">
        <f>IF(OR(AS42&lt;&gt;3,ISERROR(AV42/$AS$31)),"",AV42/$AS$31)</f>
        <v/>
      </c>
      <c r="AX42" s="67"/>
      <c r="AY42" s="119" t="str">
        <f>IF(AY$38&gt;=3,3,"")</f>
        <v/>
      </c>
      <c r="AZ42" s="132"/>
      <c r="BA42" s="132"/>
      <c r="BB42" s="132"/>
      <c r="BC42" s="120" t="str">
        <f>IF(OR(AY42&lt;&gt;3,ISERROR(BB42/$AY$31)),"",BB42/$AY$31)</f>
        <v/>
      </c>
      <c r="BD42" s="67"/>
      <c r="BE42" s="119" t="str">
        <f>IF(BE$38&gt;=3,3,"")</f>
        <v/>
      </c>
      <c r="BF42" s="132"/>
      <c r="BG42" s="132"/>
      <c r="BH42" s="132"/>
      <c r="BI42" s="120" t="str">
        <f>IF(OR(BE42&lt;&gt;3,ISERROR(BH42/$BE$31)),"",BH42/$BE$31)</f>
        <v/>
      </c>
      <c r="BJ42" s="84"/>
    </row>
    <row r="43" spans="1:80" x14ac:dyDescent="0.3">
      <c r="A43" s="83"/>
      <c r="B43" s="66" t="str">
        <f>IF(OR($C$38&gt;=4,$I$38&gt;=4,$O$38&gt;=4,$U$38&gt;=4,$AA$38&gt;=4,$AG$38&gt;=4,$AM$38&gt;=4,$AS$38&gt;=4),"Student No.4","")</f>
        <v/>
      </c>
      <c r="C43" s="119" t="str">
        <f>IF(C$38&gt;=4,4,"")</f>
        <v/>
      </c>
      <c r="D43" s="131"/>
      <c r="E43" s="131"/>
      <c r="F43" s="132"/>
      <c r="G43" s="120" t="str">
        <f>IF(OR(C43&lt;&gt;4,ISERROR(F43/$C$31)),"",F43/$C$31)</f>
        <v/>
      </c>
      <c r="H43" s="121"/>
      <c r="I43" s="119" t="str">
        <f>IF(I$38&gt;=4,4,"")</f>
        <v/>
      </c>
      <c r="J43" s="132"/>
      <c r="K43" s="132"/>
      <c r="L43" s="132"/>
      <c r="M43" s="120" t="str">
        <f>IF(OR(I43&lt;&gt;4,ISERROR(L43/$I$31)),"",L43/$I$31)</f>
        <v/>
      </c>
      <c r="N43" s="121"/>
      <c r="O43" s="119" t="str">
        <f>IF(O$38&gt;=4,4,"")</f>
        <v/>
      </c>
      <c r="P43" s="132"/>
      <c r="Q43" s="132"/>
      <c r="R43" s="132"/>
      <c r="S43" s="120" t="str">
        <f>IF(OR(O43&lt;&gt;4,ISERROR(R43/$O$31)),"",R43/$O$31)</f>
        <v/>
      </c>
      <c r="T43" s="121"/>
      <c r="U43" s="119" t="str">
        <f>IF(U$38&gt;=4,4,"")</f>
        <v/>
      </c>
      <c r="V43" s="132"/>
      <c r="W43" s="132"/>
      <c r="X43" s="132"/>
      <c r="Y43" s="120" t="str">
        <f>IF(OR(U43&lt;&gt;4,ISERROR(X43/$U$31)),"",X43/$U$31)</f>
        <v/>
      </c>
      <c r="Z43" s="121"/>
      <c r="AA43" s="119" t="str">
        <f>IF(AA$38&gt;=4,4,"")</f>
        <v/>
      </c>
      <c r="AB43" s="132"/>
      <c r="AC43" s="132"/>
      <c r="AD43" s="132"/>
      <c r="AE43" s="120" t="str">
        <f>IF(OR(AA43&lt;&gt;4,ISERROR(AD43/$AA$31)),"",AD43/$AA$31)</f>
        <v/>
      </c>
      <c r="AF43" s="121"/>
      <c r="AG43" s="119" t="str">
        <f>IF(AG$38&gt;=4,4,"")</f>
        <v/>
      </c>
      <c r="AH43" s="132"/>
      <c r="AI43" s="132"/>
      <c r="AJ43" s="132"/>
      <c r="AK43" s="120" t="str">
        <f>IF(OR(AG43&lt;&gt;4,ISERROR(AJ43/$AG$31)),"",AJ43/$AG$31)</f>
        <v/>
      </c>
      <c r="AL43" s="121"/>
      <c r="AM43" s="119" t="str">
        <f>IF(AM$38&gt;=4,4,"")</f>
        <v/>
      </c>
      <c r="AN43" s="132"/>
      <c r="AO43" s="132"/>
      <c r="AP43" s="132"/>
      <c r="AQ43" s="120" t="str">
        <f>IF(OR(AM43&lt;&gt;4,ISERROR(AP43/$AM$31)),"",AP43/$AM$31)</f>
        <v/>
      </c>
      <c r="AR43" s="121"/>
      <c r="AS43" s="119" t="str">
        <f>IF(AS$38&gt;=4,4,"")</f>
        <v/>
      </c>
      <c r="AT43" s="132"/>
      <c r="AU43" s="132"/>
      <c r="AV43" s="132"/>
      <c r="AW43" s="120" t="str">
        <f>IF(OR(AS43&lt;&gt;4,ISERROR(AV43/$AS$31)),"",AV43/$AS$31)</f>
        <v/>
      </c>
      <c r="AX43" s="67"/>
      <c r="AY43" s="119" t="str">
        <f>IF(AY$38&gt;=4,4,"")</f>
        <v/>
      </c>
      <c r="AZ43" s="132"/>
      <c r="BA43" s="132"/>
      <c r="BB43" s="132"/>
      <c r="BC43" s="120" t="str">
        <f>IF(OR(AY43&lt;&gt;4,ISERROR(BB43/$AY$31)),"",BB43/$AY$31)</f>
        <v/>
      </c>
      <c r="BD43" s="67"/>
      <c r="BE43" s="119" t="str">
        <f>IF(BE$38&gt;=4,4,"")</f>
        <v/>
      </c>
      <c r="BF43" s="132"/>
      <c r="BG43" s="132"/>
      <c r="BH43" s="132"/>
      <c r="BI43" s="120" t="str">
        <f>IF(OR(BE43&lt;&gt;4,ISERROR(BH43/$BE$31)),"",BH43/$BE$31)</f>
        <v/>
      </c>
      <c r="BJ43" s="84"/>
    </row>
    <row r="44" spans="1:80" x14ac:dyDescent="0.3">
      <c r="A44" s="83"/>
      <c r="B44" s="66" t="str">
        <f>IF(OR($C$38&gt;=5,$I$38&gt;=5,$O$38&gt;=5,$U$38&gt;=5,$AA$38&gt;=5,$AG$38&gt;=5,$AM$38&gt;=5,$AS$38&gt;=5),"Student No.5","")</f>
        <v/>
      </c>
      <c r="C44" s="119" t="str">
        <f>IF(C$38&gt;=5,5,"")</f>
        <v/>
      </c>
      <c r="D44" s="131"/>
      <c r="E44" s="131"/>
      <c r="F44" s="132"/>
      <c r="G44" s="120" t="str">
        <f>IF(OR(C44&lt;&gt;5,ISERROR(F44/$C$31)),"",F44/$C$31)</f>
        <v/>
      </c>
      <c r="H44" s="121"/>
      <c r="I44" s="119" t="str">
        <f>IF(I$38&gt;=5,5,"")</f>
        <v/>
      </c>
      <c r="J44" s="132"/>
      <c r="K44" s="132"/>
      <c r="L44" s="132"/>
      <c r="M44" s="120" t="str">
        <f>IF(OR(I44&lt;&gt;5,ISERROR(L44/$I$31)),"",L44/$I$31)</f>
        <v/>
      </c>
      <c r="N44" s="121"/>
      <c r="O44" s="119" t="str">
        <f>IF(O$38&gt;=5,5,"")</f>
        <v/>
      </c>
      <c r="P44" s="132"/>
      <c r="Q44" s="132"/>
      <c r="R44" s="132"/>
      <c r="S44" s="120" t="str">
        <f>IF(OR(O44&lt;&gt;5,ISERROR(R44/$O$31)),"",R44/$O$31)</f>
        <v/>
      </c>
      <c r="T44" s="121"/>
      <c r="U44" s="119" t="str">
        <f>IF(U$38&gt;=5,5,"")</f>
        <v/>
      </c>
      <c r="V44" s="132"/>
      <c r="W44" s="132"/>
      <c r="X44" s="132"/>
      <c r="Y44" s="120" t="str">
        <f>IF(OR(U44&lt;&gt;5,ISERROR(X44/$U$31)),"",X44/$U$31)</f>
        <v/>
      </c>
      <c r="Z44" s="121"/>
      <c r="AA44" s="119" t="str">
        <f>IF(AA$38&gt;=5,5,"")</f>
        <v/>
      </c>
      <c r="AB44" s="132"/>
      <c r="AC44" s="132"/>
      <c r="AD44" s="132"/>
      <c r="AE44" s="120" t="str">
        <f>IF(OR(AA44&lt;&gt;5,ISERROR(AD44/$AA$31)),"",AD44/$AA$31)</f>
        <v/>
      </c>
      <c r="AF44" s="121"/>
      <c r="AG44" s="119" t="str">
        <f>IF(AG$38&gt;=5,5,"")</f>
        <v/>
      </c>
      <c r="AH44" s="132"/>
      <c r="AI44" s="132"/>
      <c r="AJ44" s="132"/>
      <c r="AK44" s="120" t="str">
        <f>IF(OR(AG44&lt;&gt;5,ISERROR(AJ44/$AG$31)),"",AJ44/$AG$31)</f>
        <v/>
      </c>
      <c r="AL44" s="121"/>
      <c r="AM44" s="119" t="str">
        <f>IF(AM$38&gt;=5,5,"")</f>
        <v/>
      </c>
      <c r="AN44" s="132"/>
      <c r="AO44" s="132"/>
      <c r="AP44" s="132"/>
      <c r="AQ44" s="120" t="str">
        <f>IF(OR(AM44&lt;&gt;5,ISERROR(AP44/$AM$31)),"",AP44/$AM$31)</f>
        <v/>
      </c>
      <c r="AR44" s="121"/>
      <c r="AS44" s="119" t="str">
        <f>IF(AS$38&gt;=5,5,"")</f>
        <v/>
      </c>
      <c r="AT44" s="132"/>
      <c r="AU44" s="132"/>
      <c r="AV44" s="132"/>
      <c r="AW44" s="120" t="str">
        <f>IF(OR(AS44&lt;&gt;5,ISERROR(AV44/$AS$31)),"",AV44/$AS$31)</f>
        <v/>
      </c>
      <c r="AX44" s="67"/>
      <c r="AY44" s="119" t="str">
        <f>IF(AY$38&gt;=5,5,"")</f>
        <v/>
      </c>
      <c r="AZ44" s="132"/>
      <c r="BA44" s="132"/>
      <c r="BB44" s="132"/>
      <c r="BC44" s="120" t="str">
        <f>IF(OR(AY44&lt;&gt;5,ISERROR(BB44/$AY$31)),"",BB44/$AY$31)</f>
        <v/>
      </c>
      <c r="BD44" s="67"/>
      <c r="BE44" s="119" t="str">
        <f>IF(BE$38&gt;=5,5,"")</f>
        <v/>
      </c>
      <c r="BF44" s="132"/>
      <c r="BG44" s="132"/>
      <c r="BH44" s="132"/>
      <c r="BI44" s="120" t="str">
        <f>IF(OR(BE44&lt;&gt;5,ISERROR(BH44/$BE$31)),"",BH44/$BE$31)</f>
        <v/>
      </c>
      <c r="BJ44" s="84"/>
    </row>
    <row r="45" spans="1:80" x14ac:dyDescent="0.3">
      <c r="A45" s="83"/>
      <c r="B45" s="66" t="str">
        <f>IF(OR($C$38&gt;=6,$I$38&gt;=6,$O$38&gt;=6,$U$38&gt;=6,$AA$38&gt;=6,$AG$38&gt;=6,$AM$38&gt;=6,$AS$38&gt;=6),"Student No.6","")</f>
        <v/>
      </c>
      <c r="C45" s="119" t="str">
        <f>IF(C$38&gt;=6,6,"")</f>
        <v/>
      </c>
      <c r="D45" s="131"/>
      <c r="E45" s="131"/>
      <c r="F45" s="132"/>
      <c r="G45" s="120" t="str">
        <f>IF(OR(C45&lt;&gt;6,ISERROR(F45/$C$31)),"",F45/$C$31)</f>
        <v/>
      </c>
      <c r="H45" s="121"/>
      <c r="I45" s="119" t="str">
        <f>IF(I$38&gt;=6,6,"")</f>
        <v/>
      </c>
      <c r="J45" s="132"/>
      <c r="K45" s="132"/>
      <c r="L45" s="132"/>
      <c r="M45" s="120" t="str">
        <f>IF(OR(I45&lt;&gt;6,ISERROR(L45/$I$31)),"",L45/$I$31)</f>
        <v/>
      </c>
      <c r="N45" s="121"/>
      <c r="O45" s="119" t="str">
        <f>IF(O$38&gt;=6,6,"")</f>
        <v/>
      </c>
      <c r="P45" s="132"/>
      <c r="Q45" s="132"/>
      <c r="R45" s="132"/>
      <c r="S45" s="120" t="str">
        <f>IF(OR(O45&lt;&gt;6,ISERROR(R45/$O$31)),"",R45/$O$31)</f>
        <v/>
      </c>
      <c r="T45" s="121"/>
      <c r="U45" s="119" t="str">
        <f>IF(U$38&gt;=6,6,"")</f>
        <v/>
      </c>
      <c r="V45" s="132"/>
      <c r="W45" s="132"/>
      <c r="X45" s="132"/>
      <c r="Y45" s="120" t="str">
        <f>IF(OR(U45&lt;&gt;6,ISERROR(X45/$U$31)),"",X45/$U$31)</f>
        <v/>
      </c>
      <c r="Z45" s="121"/>
      <c r="AA45" s="119" t="str">
        <f>IF(AA$38&gt;=6,6,"")</f>
        <v/>
      </c>
      <c r="AB45" s="132"/>
      <c r="AC45" s="132"/>
      <c r="AD45" s="132"/>
      <c r="AE45" s="120" t="str">
        <f>IF(OR(AA45&lt;&gt;6,ISERROR(AD45/$AA$31)),"",AD45/$AA$31)</f>
        <v/>
      </c>
      <c r="AF45" s="121"/>
      <c r="AG45" s="119" t="str">
        <f>IF(AG$38&gt;=6,6,"")</f>
        <v/>
      </c>
      <c r="AH45" s="132"/>
      <c r="AI45" s="132"/>
      <c r="AJ45" s="132"/>
      <c r="AK45" s="120" t="str">
        <f>IF(OR(AG45&lt;&gt;6,ISERROR(AJ45/$AG$31)),"",AJ45/$AG$31)</f>
        <v/>
      </c>
      <c r="AL45" s="121"/>
      <c r="AM45" s="119" t="str">
        <f>IF(AM$38&gt;=6,6,"")</f>
        <v/>
      </c>
      <c r="AN45" s="132"/>
      <c r="AO45" s="132"/>
      <c r="AP45" s="132"/>
      <c r="AQ45" s="120" t="str">
        <f>IF(OR(AM45&lt;&gt;6,ISERROR(AP45/$AM$31)),"",AP45/$AM$31)</f>
        <v/>
      </c>
      <c r="AR45" s="121"/>
      <c r="AS45" s="119" t="str">
        <f>IF(AS$38&gt;=6,6,"")</f>
        <v/>
      </c>
      <c r="AT45" s="132"/>
      <c r="AU45" s="132"/>
      <c r="AV45" s="132"/>
      <c r="AW45" s="120" t="str">
        <f>IF(OR(AS45&lt;&gt;6,ISERROR(AV45/$AS$31)),"",AV45/$AS$31)</f>
        <v/>
      </c>
      <c r="AX45" s="67"/>
      <c r="AY45" s="119" t="str">
        <f>IF(AY$38&gt;=6,6,"")</f>
        <v/>
      </c>
      <c r="AZ45" s="132"/>
      <c r="BA45" s="132"/>
      <c r="BB45" s="132"/>
      <c r="BC45" s="120" t="str">
        <f>IF(OR(AY45&lt;&gt;6,ISERROR(BB45/$AY$31)),"",BB45/$AY$31)</f>
        <v/>
      </c>
      <c r="BD45" s="67"/>
      <c r="BE45" s="119" t="str">
        <f>IF(BE$38&gt;=6,6,"")</f>
        <v/>
      </c>
      <c r="BF45" s="132"/>
      <c r="BG45" s="132"/>
      <c r="BH45" s="132"/>
      <c r="BI45" s="120" t="str">
        <f>IF(OR(BE45&lt;&gt;6,ISERROR(BH45/$BE$31)),"",BH45/$BE$31)</f>
        <v/>
      </c>
      <c r="BJ45" s="84"/>
    </row>
    <row r="46" spans="1:80" x14ac:dyDescent="0.3">
      <c r="A46" s="83"/>
      <c r="B46" s="66" t="str">
        <f>IF(OR($C$38&gt;=7,$I$38&gt;=7,$O$38&gt;=7,$U$38&gt;=7,$AA$38&gt;=7,$AG$38&gt;=7,$AM$38&gt;=7,$AS$38&gt;=7),"Student No.7","")</f>
        <v/>
      </c>
      <c r="C46" s="119" t="str">
        <f>IF(C$38&gt;=7,7,"")</f>
        <v/>
      </c>
      <c r="D46" s="131"/>
      <c r="E46" s="131"/>
      <c r="F46" s="132"/>
      <c r="G46" s="120" t="str">
        <f>IF(OR(C46&lt;&gt;7,ISERROR(F46/$C$31)),"",F46/$C$31)</f>
        <v/>
      </c>
      <c r="H46" s="121"/>
      <c r="I46" s="119" t="str">
        <f>IF(I$38&gt;=7,7,"")</f>
        <v/>
      </c>
      <c r="J46" s="132"/>
      <c r="K46" s="132"/>
      <c r="L46" s="132"/>
      <c r="M46" s="120" t="str">
        <f>IF(OR(I46&lt;&gt;7,ISERROR(L46/$I$31)),"",L46/$I$31)</f>
        <v/>
      </c>
      <c r="N46" s="121"/>
      <c r="O46" s="119" t="str">
        <f>IF(O$38&gt;=7,7,"")</f>
        <v/>
      </c>
      <c r="P46" s="132"/>
      <c r="Q46" s="132"/>
      <c r="R46" s="132"/>
      <c r="S46" s="120" t="str">
        <f>IF(OR(O46&lt;&gt;7,ISERROR(R46/$O$31)),"",R46/$O$31)</f>
        <v/>
      </c>
      <c r="T46" s="121"/>
      <c r="U46" s="119" t="str">
        <f>IF(U$38&gt;=7,7,"")</f>
        <v/>
      </c>
      <c r="V46" s="132"/>
      <c r="W46" s="132"/>
      <c r="X46" s="132"/>
      <c r="Y46" s="120" t="str">
        <f>IF(OR(U46&lt;&gt;7,ISERROR(X46/$U$31)),"",X46/$U$31)</f>
        <v/>
      </c>
      <c r="Z46" s="121"/>
      <c r="AA46" s="119" t="str">
        <f>IF(AA$38&gt;=7,7,"")</f>
        <v/>
      </c>
      <c r="AB46" s="132"/>
      <c r="AC46" s="132"/>
      <c r="AD46" s="132"/>
      <c r="AE46" s="120" t="str">
        <f>IF(OR(AA46&lt;&gt;7,ISERROR(AD46/$AA$31)),"",AD46/$AA$31)</f>
        <v/>
      </c>
      <c r="AF46" s="121"/>
      <c r="AG46" s="119" t="str">
        <f>IF(AG$38&gt;=7,7,"")</f>
        <v/>
      </c>
      <c r="AH46" s="132"/>
      <c r="AI46" s="132"/>
      <c r="AJ46" s="132"/>
      <c r="AK46" s="120" t="str">
        <f>IF(OR(AG46&lt;&gt;7,ISERROR(AJ46/$AG$31)),"",AJ46/$AG$31)</f>
        <v/>
      </c>
      <c r="AL46" s="121"/>
      <c r="AM46" s="119" t="str">
        <f>IF(AM$38&gt;=7,7,"")</f>
        <v/>
      </c>
      <c r="AN46" s="132"/>
      <c r="AO46" s="132"/>
      <c r="AP46" s="132"/>
      <c r="AQ46" s="120" t="str">
        <f>IF(OR(AM46&lt;&gt;7,ISERROR(AP46/$AM$31)),"",AP46/$AM$31)</f>
        <v/>
      </c>
      <c r="AR46" s="121"/>
      <c r="AS46" s="119" t="str">
        <f>IF(AS$38&gt;=7,7,"")</f>
        <v/>
      </c>
      <c r="AT46" s="132"/>
      <c r="AU46" s="132"/>
      <c r="AV46" s="132"/>
      <c r="AW46" s="120" t="str">
        <f>IF(OR(AS46&lt;&gt;7,ISERROR(AV46/$AS$31)),"",AV46/$AS$31)</f>
        <v/>
      </c>
      <c r="AX46" s="67"/>
      <c r="AY46" s="119" t="str">
        <f>IF(AY$38&gt;=7,7,"")</f>
        <v/>
      </c>
      <c r="AZ46" s="132"/>
      <c r="BA46" s="132"/>
      <c r="BB46" s="132"/>
      <c r="BC46" s="120" t="str">
        <f>IF(OR(AY46&lt;&gt;7,ISERROR(BB46/$AY$31)),"",BB46/$AY$31)</f>
        <v/>
      </c>
      <c r="BD46" s="67"/>
      <c r="BE46" s="119" t="str">
        <f>IF(BE$38&gt;=7,7,"")</f>
        <v/>
      </c>
      <c r="BF46" s="132"/>
      <c r="BG46" s="132"/>
      <c r="BH46" s="132"/>
      <c r="BI46" s="120" t="str">
        <f>IF(OR(BE46&lt;&gt;7,ISERROR(BH46/$BE$31)),"",BH46/$BE$31)</f>
        <v/>
      </c>
      <c r="BJ46" s="84"/>
    </row>
    <row r="47" spans="1:80" x14ac:dyDescent="0.3">
      <c r="A47" s="83"/>
      <c r="B47" s="66" t="str">
        <f>IF(OR($C$38&gt;=8,$I$38&gt;=8,$O$38&gt;=8,$U$38&gt;=8,$AA$38&gt;=8,$AG$38&gt;=8,$AM$38&gt;=8,$AS$38&gt;=8),"Student No.8","")</f>
        <v/>
      </c>
      <c r="C47" s="119" t="str">
        <f>IF(C$38&gt;=8,8,"")</f>
        <v/>
      </c>
      <c r="D47" s="131"/>
      <c r="E47" s="131"/>
      <c r="F47" s="132"/>
      <c r="G47" s="120" t="str">
        <f>IF(OR(C47&lt;&gt;8,ISERROR(F47/$C$31)),"",F47/$C$31)</f>
        <v/>
      </c>
      <c r="H47" s="121"/>
      <c r="I47" s="119" t="str">
        <f>IF(I$38&gt;=8,8,"")</f>
        <v/>
      </c>
      <c r="J47" s="132"/>
      <c r="K47" s="132"/>
      <c r="L47" s="132"/>
      <c r="M47" s="120" t="str">
        <f>IF(OR(I47&lt;&gt;8,ISERROR(L47/$I$31)),"",L47/$I$31)</f>
        <v/>
      </c>
      <c r="N47" s="121"/>
      <c r="O47" s="119" t="str">
        <f>IF(O$38&gt;=8,8,"")</f>
        <v/>
      </c>
      <c r="P47" s="132"/>
      <c r="Q47" s="132"/>
      <c r="R47" s="132"/>
      <c r="S47" s="120" t="str">
        <f>IF(OR(O47&lt;&gt;8,ISERROR(R47/$O$31)),"",R47/$O$31)</f>
        <v/>
      </c>
      <c r="T47" s="121"/>
      <c r="U47" s="119" t="str">
        <f>IF(U$38&gt;=8,8,"")</f>
        <v/>
      </c>
      <c r="V47" s="132"/>
      <c r="W47" s="132"/>
      <c r="X47" s="132"/>
      <c r="Y47" s="120" t="str">
        <f>IF(OR(U47&lt;&gt;8,ISERROR(X47/$U$31)),"",X47/$U$31)</f>
        <v/>
      </c>
      <c r="Z47" s="121"/>
      <c r="AA47" s="119" t="str">
        <f>IF(AA$38&gt;=8,8,"")</f>
        <v/>
      </c>
      <c r="AB47" s="132"/>
      <c r="AC47" s="132"/>
      <c r="AD47" s="132"/>
      <c r="AE47" s="120" t="str">
        <f>IF(OR(AA47&lt;&gt;8,ISERROR(AD47/$AA$31)),"",AD47/$AA$31)</f>
        <v/>
      </c>
      <c r="AF47" s="121"/>
      <c r="AG47" s="119" t="str">
        <f>IF(AG$38&gt;=8,8,"")</f>
        <v/>
      </c>
      <c r="AH47" s="132"/>
      <c r="AI47" s="132"/>
      <c r="AJ47" s="132"/>
      <c r="AK47" s="120" t="str">
        <f>IF(OR(AG47&lt;&gt;8,ISERROR(AJ47/$AG$31)),"",AJ47/$AG$31)</f>
        <v/>
      </c>
      <c r="AL47" s="121"/>
      <c r="AM47" s="119" t="str">
        <f>IF(AM$38&gt;=8,8,"")</f>
        <v/>
      </c>
      <c r="AN47" s="132"/>
      <c r="AO47" s="132"/>
      <c r="AP47" s="132"/>
      <c r="AQ47" s="120" t="str">
        <f>IF(OR(AM47&lt;&gt;8,ISERROR(AP47/$AM$31)),"",AP47/$AM$31)</f>
        <v/>
      </c>
      <c r="AR47" s="121"/>
      <c r="AS47" s="119" t="str">
        <f>IF(AS$38&gt;=8,8,"")</f>
        <v/>
      </c>
      <c r="AT47" s="132"/>
      <c r="AU47" s="132"/>
      <c r="AV47" s="132"/>
      <c r="AW47" s="120" t="str">
        <f>IF(OR(AS47&lt;&gt;8,ISERROR(AV47/$AS$31)),"",AV47/$AS$31)</f>
        <v/>
      </c>
      <c r="AX47" s="67"/>
      <c r="AY47" s="119" t="str">
        <f>IF(AY$38&gt;=8,8,"")</f>
        <v/>
      </c>
      <c r="AZ47" s="132"/>
      <c r="BA47" s="132"/>
      <c r="BB47" s="132"/>
      <c r="BC47" s="120" t="str">
        <f>IF(OR(AY47&lt;&gt;8,ISERROR(BB47/$AY$31)),"",BB47/$AY$31)</f>
        <v/>
      </c>
      <c r="BD47" s="67"/>
      <c r="BE47" s="119" t="str">
        <f>IF(BE$38&gt;=8,8,"")</f>
        <v/>
      </c>
      <c r="BF47" s="132"/>
      <c r="BG47" s="132"/>
      <c r="BH47" s="132"/>
      <c r="BI47" s="120" t="str">
        <f>IF(OR(BE47&lt;&gt;8,ISERROR(BH47/$BE$31)),"",BH47/$BE$31)</f>
        <v/>
      </c>
      <c r="BJ47" s="84"/>
    </row>
    <row r="48" spans="1:80" x14ac:dyDescent="0.3">
      <c r="A48" s="83"/>
      <c r="B48" s="66" t="str">
        <f>IF(OR($C$38&gt;=9,$I$38&gt;=9,$O$38&gt;=9,$U$38&gt;=9,$AA$38&gt;=9,$AG$38&gt;=9,$AM$38&gt;=9,$AS$38&gt;=9),"Student No.9","")</f>
        <v/>
      </c>
      <c r="C48" s="119" t="str">
        <f>IF(C$38&gt;=9,9,"")</f>
        <v/>
      </c>
      <c r="D48" s="131"/>
      <c r="E48" s="131"/>
      <c r="F48" s="132"/>
      <c r="G48" s="120" t="str">
        <f>IF(OR(C48&lt;&gt;9,ISERROR(F48/$C$31)),"",F48/$C$31)</f>
        <v/>
      </c>
      <c r="H48" s="121"/>
      <c r="I48" s="119" t="str">
        <f>IF(I$38&gt;=9,9,"")</f>
        <v/>
      </c>
      <c r="J48" s="132"/>
      <c r="K48" s="132"/>
      <c r="L48" s="132"/>
      <c r="M48" s="120" t="str">
        <f>IF(OR(I48&lt;&gt;9,ISERROR(L48/$I$31)),"",L48/$I$31)</f>
        <v/>
      </c>
      <c r="N48" s="121"/>
      <c r="O48" s="119" t="str">
        <f>IF(O$38&gt;=9,9,"")</f>
        <v/>
      </c>
      <c r="P48" s="132"/>
      <c r="Q48" s="132"/>
      <c r="R48" s="132"/>
      <c r="S48" s="120" t="str">
        <f>IF(OR(O48&lt;&gt;9,ISERROR(R48/$O$31)),"",R48/$O$31)</f>
        <v/>
      </c>
      <c r="T48" s="121"/>
      <c r="U48" s="119" t="str">
        <f>IF(U$38&gt;=9,9,"")</f>
        <v/>
      </c>
      <c r="V48" s="132"/>
      <c r="W48" s="132"/>
      <c r="X48" s="132"/>
      <c r="Y48" s="120" t="str">
        <f>IF(OR(U48&lt;&gt;9,ISERROR(X48/$U$31)),"",X48/$U$31)</f>
        <v/>
      </c>
      <c r="Z48" s="121"/>
      <c r="AA48" s="119" t="str">
        <f>IF(AA$38&gt;=9,9,"")</f>
        <v/>
      </c>
      <c r="AB48" s="132"/>
      <c r="AC48" s="132"/>
      <c r="AD48" s="132"/>
      <c r="AE48" s="120" t="str">
        <f>IF(OR(AA48&lt;&gt;9,ISERROR(AD48/$AA$31)),"",AD48/$AA$31)</f>
        <v/>
      </c>
      <c r="AF48" s="121"/>
      <c r="AG48" s="119" t="str">
        <f>IF(AG$38&gt;=9,9,"")</f>
        <v/>
      </c>
      <c r="AH48" s="132"/>
      <c r="AI48" s="132"/>
      <c r="AJ48" s="132"/>
      <c r="AK48" s="120" t="str">
        <f>IF(OR(AG48&lt;&gt;9,ISERROR(AJ48/$AG$31)),"",AJ48/$AG$31)</f>
        <v/>
      </c>
      <c r="AL48" s="121"/>
      <c r="AM48" s="119" t="str">
        <f>IF(AM$38&gt;=9,9,"")</f>
        <v/>
      </c>
      <c r="AN48" s="132"/>
      <c r="AO48" s="132"/>
      <c r="AP48" s="132"/>
      <c r="AQ48" s="120" t="str">
        <f>IF(OR(AM48&lt;&gt;9,ISERROR(AP48/$AM$31)),"",AP48/$AM$31)</f>
        <v/>
      </c>
      <c r="AR48" s="121"/>
      <c r="AS48" s="119" t="str">
        <f>IF(AS$38&gt;=9,9,"")</f>
        <v/>
      </c>
      <c r="AT48" s="132"/>
      <c r="AU48" s="132"/>
      <c r="AV48" s="132"/>
      <c r="AW48" s="120" t="str">
        <f>IF(OR(AS48&lt;&gt;9,ISERROR(AV48/$AS$31)),"",AV48/$AS$31)</f>
        <v/>
      </c>
      <c r="AX48" s="67"/>
      <c r="AY48" s="119" t="str">
        <f>IF(AY$38&gt;=9,9,"")</f>
        <v/>
      </c>
      <c r="AZ48" s="132"/>
      <c r="BA48" s="132"/>
      <c r="BB48" s="132"/>
      <c r="BC48" s="120" t="str">
        <f>IF(OR(AY48&lt;&gt;9,ISERROR(BB48/$AY$31)),"",BB48/$AY$31)</f>
        <v/>
      </c>
      <c r="BD48" s="67"/>
      <c r="BE48" s="119" t="str">
        <f>IF(BE$38&gt;=9,9,"")</f>
        <v/>
      </c>
      <c r="BF48" s="132"/>
      <c r="BG48" s="132"/>
      <c r="BH48" s="132"/>
      <c r="BI48" s="120" t="str">
        <f>IF(OR(BE48&lt;&gt;9,ISERROR(BH48/$BE$31)),"",BH48/$BE$31)</f>
        <v/>
      </c>
      <c r="BJ48" s="84"/>
    </row>
    <row r="49" spans="1:62" x14ac:dyDescent="0.3">
      <c r="A49" s="83"/>
      <c r="B49" s="66" t="str">
        <f>IF(OR($C$38&gt;=10,$I$38&gt;=10,$O$38&gt;=10,$U$38&gt;=10,$AA$38&gt;=10,$AG$38&gt;=10,$AM$38&gt;=10,$AS$38&gt;=10),"Student No.10","")</f>
        <v/>
      </c>
      <c r="C49" s="119" t="str">
        <f>IF(C$38&gt;=10,10,"")</f>
        <v/>
      </c>
      <c r="D49" s="131"/>
      <c r="E49" s="131"/>
      <c r="F49" s="132"/>
      <c r="G49" s="120" t="str">
        <f>IF(OR(C49&lt;&gt;10,ISERROR(F49/$C$31)),"",F49/$C$31)</f>
        <v/>
      </c>
      <c r="H49" s="121"/>
      <c r="I49" s="119" t="str">
        <f>IF(I$38&gt;=10,10,"")</f>
        <v/>
      </c>
      <c r="J49" s="132"/>
      <c r="K49" s="132"/>
      <c r="L49" s="132"/>
      <c r="M49" s="120" t="str">
        <f>IF(OR(I49&lt;&gt;10,ISERROR(L49/$I$31)),"",L49/$I$31)</f>
        <v/>
      </c>
      <c r="N49" s="121"/>
      <c r="O49" s="119" t="str">
        <f>IF(O$38&gt;=10,10,"")</f>
        <v/>
      </c>
      <c r="P49" s="132"/>
      <c r="Q49" s="132"/>
      <c r="R49" s="132"/>
      <c r="S49" s="120" t="str">
        <f>IF(OR(O49&lt;&gt;10,ISERROR(R49/$O$31)),"",R49/$O$31)</f>
        <v/>
      </c>
      <c r="T49" s="121"/>
      <c r="U49" s="119" t="str">
        <f>IF(U$38&gt;=10,10,"")</f>
        <v/>
      </c>
      <c r="V49" s="132"/>
      <c r="W49" s="132"/>
      <c r="X49" s="132"/>
      <c r="Y49" s="120" t="str">
        <f>IF(OR(U49&lt;&gt;10,ISERROR(X49/$U$31)),"",X49/$U$31)</f>
        <v/>
      </c>
      <c r="Z49" s="121"/>
      <c r="AA49" s="119" t="str">
        <f>IF(AA$38&gt;=10,10,"")</f>
        <v/>
      </c>
      <c r="AB49" s="132"/>
      <c r="AC49" s="132"/>
      <c r="AD49" s="132"/>
      <c r="AE49" s="120" t="str">
        <f>IF(OR(AA49&lt;&gt;10,ISERROR(AD49/$AA$31)),"",AD49/$AA$31)</f>
        <v/>
      </c>
      <c r="AF49" s="121"/>
      <c r="AG49" s="119" t="str">
        <f>IF(AG$38&gt;=10,10,"")</f>
        <v/>
      </c>
      <c r="AH49" s="132"/>
      <c r="AI49" s="132"/>
      <c r="AJ49" s="132"/>
      <c r="AK49" s="120" t="str">
        <f>IF(OR(AG49&lt;&gt;10,ISERROR(AJ49/$AG$31)),"",AJ49/$AG$31)</f>
        <v/>
      </c>
      <c r="AL49" s="121"/>
      <c r="AM49" s="119" t="str">
        <f>IF(AM$38&gt;=10,10,"")</f>
        <v/>
      </c>
      <c r="AN49" s="132"/>
      <c r="AO49" s="132"/>
      <c r="AP49" s="132"/>
      <c r="AQ49" s="120" t="str">
        <f>IF(OR(AM49&lt;&gt;10,ISERROR(AP49/$AM$31)),"",AP49/$AM$31)</f>
        <v/>
      </c>
      <c r="AR49" s="121"/>
      <c r="AS49" s="119" t="str">
        <f>IF(AS$38&gt;=10,10,"")</f>
        <v/>
      </c>
      <c r="AT49" s="132"/>
      <c r="AU49" s="132"/>
      <c r="AV49" s="132"/>
      <c r="AW49" s="120" t="str">
        <f>IF(OR(AS49&lt;&gt;10,ISERROR(AV49/$AS$31)),"",AV49/$AS$31)</f>
        <v/>
      </c>
      <c r="AX49" s="67"/>
      <c r="AY49" s="119" t="str">
        <f>IF(AY$38&gt;=10,10,"")</f>
        <v/>
      </c>
      <c r="AZ49" s="132"/>
      <c r="BA49" s="132"/>
      <c r="BB49" s="132"/>
      <c r="BC49" s="120" t="str">
        <f>IF(OR(AY49&lt;&gt;10,ISERROR(BB49/$AY$31)),"",BB49/$AY$31)</f>
        <v/>
      </c>
      <c r="BD49" s="67"/>
      <c r="BE49" s="119" t="str">
        <f>IF(BE$38&gt;=10,10,"")</f>
        <v/>
      </c>
      <c r="BF49" s="132"/>
      <c r="BG49" s="132"/>
      <c r="BH49" s="132"/>
      <c r="BI49" s="120" t="str">
        <f>IF(OR(BE49&lt;&gt;10,ISERROR(BH49/$BE$31)),"",BH49/$BE$31)</f>
        <v/>
      </c>
      <c r="BJ49" s="84"/>
    </row>
    <row r="50" spans="1:62" x14ac:dyDescent="0.3">
      <c r="A50" s="83"/>
      <c r="B50" s="102" t="s">
        <v>151</v>
      </c>
      <c r="C50" s="122"/>
      <c r="D50" s="122"/>
      <c r="E50" s="122"/>
      <c r="F50" s="122"/>
      <c r="G50" s="123">
        <f>SUM(G40:G49)</f>
        <v>0</v>
      </c>
      <c r="H50" s="124"/>
      <c r="I50" s="122"/>
      <c r="J50" s="122"/>
      <c r="K50" s="122"/>
      <c r="L50" s="122"/>
      <c r="M50" s="123">
        <f>SUM(M40:M49)</f>
        <v>0</v>
      </c>
      <c r="N50" s="125"/>
      <c r="O50" s="122"/>
      <c r="P50" s="122"/>
      <c r="Q50" s="122"/>
      <c r="R50" s="126"/>
      <c r="S50" s="123">
        <f>SUM(S40:S49)</f>
        <v>0</v>
      </c>
      <c r="T50" s="124"/>
      <c r="U50" s="127"/>
      <c r="V50" s="126"/>
      <c r="W50" s="126"/>
      <c r="X50" s="126"/>
      <c r="Y50" s="123">
        <f>SUM(Y40:Y49)</f>
        <v>0</v>
      </c>
      <c r="Z50" s="124"/>
      <c r="AA50" s="127"/>
      <c r="AB50" s="126"/>
      <c r="AC50" s="126"/>
      <c r="AD50" s="126"/>
      <c r="AE50" s="123">
        <f>SUM(AE40:AE49)</f>
        <v>0</v>
      </c>
      <c r="AF50" s="124"/>
      <c r="AG50" s="127"/>
      <c r="AH50" s="126"/>
      <c r="AI50" s="126"/>
      <c r="AJ50" s="126"/>
      <c r="AK50" s="123">
        <f>SUM(AK40:AK49)</f>
        <v>0</v>
      </c>
      <c r="AL50" s="124"/>
      <c r="AM50" s="127"/>
      <c r="AN50" s="126"/>
      <c r="AO50" s="126"/>
      <c r="AP50" s="126"/>
      <c r="AQ50" s="123">
        <f>SUM(AQ40:AQ49)</f>
        <v>0</v>
      </c>
      <c r="AR50" s="128"/>
      <c r="AS50" s="127"/>
      <c r="AT50" s="126"/>
      <c r="AU50" s="126"/>
      <c r="AV50" s="126"/>
      <c r="AW50" s="123">
        <f>SUM(AW40:AW49)</f>
        <v>0</v>
      </c>
      <c r="AX50" s="67"/>
      <c r="AY50" s="127"/>
      <c r="AZ50" s="126"/>
      <c r="BA50" s="126"/>
      <c r="BB50" s="126"/>
      <c r="BC50" s="123">
        <f>SUM(BC40:BC49)</f>
        <v>0</v>
      </c>
      <c r="BD50" s="67"/>
      <c r="BE50" s="127"/>
      <c r="BF50" s="126"/>
      <c r="BG50" s="126"/>
      <c r="BH50" s="126"/>
      <c r="BI50" s="123">
        <f>SUM(BI40:BI49)</f>
        <v>0</v>
      </c>
      <c r="BJ50" s="84"/>
    </row>
    <row r="51" spans="1:62" ht="16.5" customHeight="1" x14ac:dyDescent="0.3">
      <c r="A51" s="83"/>
      <c r="B51" s="103"/>
      <c r="C51" s="76"/>
      <c r="D51" s="374" t="s">
        <v>61</v>
      </c>
      <c r="E51" s="375"/>
      <c r="F51" s="375"/>
      <c r="G51" s="129">
        <f>C34-(C38-G50)</f>
        <v>0</v>
      </c>
      <c r="H51" s="67"/>
      <c r="I51" s="2"/>
      <c r="J51" s="374" t="s">
        <v>61</v>
      </c>
      <c r="K51" s="375"/>
      <c r="L51" s="375"/>
      <c r="M51" s="129">
        <f>I34-(I38-M50)</f>
        <v>0</v>
      </c>
      <c r="O51" s="2"/>
      <c r="P51" s="374" t="s">
        <v>61</v>
      </c>
      <c r="Q51" s="375"/>
      <c r="R51" s="375"/>
      <c r="S51" s="129">
        <f>O34-(O38-S50)</f>
        <v>0</v>
      </c>
      <c r="T51" s="67"/>
      <c r="U51" s="75"/>
      <c r="V51" s="374" t="s">
        <v>61</v>
      </c>
      <c r="W51" s="375"/>
      <c r="X51" s="375"/>
      <c r="Y51" s="129">
        <f>U34-(U38-Y50)</f>
        <v>0</v>
      </c>
      <c r="Z51" s="67"/>
      <c r="AA51" s="75"/>
      <c r="AB51" s="374" t="s">
        <v>61</v>
      </c>
      <c r="AC51" s="375"/>
      <c r="AD51" s="375"/>
      <c r="AE51" s="129">
        <f>AA34-(AA38-AE50)</f>
        <v>0</v>
      </c>
      <c r="AF51" s="67"/>
      <c r="AG51" s="75"/>
      <c r="AH51" s="374" t="s">
        <v>61</v>
      </c>
      <c r="AI51" s="375"/>
      <c r="AJ51" s="375"/>
      <c r="AK51" s="129">
        <f>AG34-(AG38-AK50)</f>
        <v>0</v>
      </c>
      <c r="AL51" s="67"/>
      <c r="AM51" s="75"/>
      <c r="AN51" s="374" t="s">
        <v>61</v>
      </c>
      <c r="AO51" s="375"/>
      <c r="AP51" s="375"/>
      <c r="AQ51" s="129">
        <f>AM34-(AM38-AQ50)</f>
        <v>0</v>
      </c>
      <c r="AR51" s="206"/>
      <c r="AS51" s="75"/>
      <c r="AT51" s="374" t="s">
        <v>61</v>
      </c>
      <c r="AU51" s="375"/>
      <c r="AV51" s="375"/>
      <c r="AW51" s="129">
        <f>AS34-(AS38-AW50)</f>
        <v>0</v>
      </c>
      <c r="AX51" s="67"/>
      <c r="AY51" s="167"/>
      <c r="AZ51" s="394" t="s">
        <v>61</v>
      </c>
      <c r="BA51" s="395"/>
      <c r="BB51" s="395"/>
      <c r="BC51" s="164">
        <f>AY34-(AY38-BC50)</f>
        <v>0</v>
      </c>
      <c r="BD51" s="67"/>
      <c r="BE51" s="75"/>
      <c r="BF51" s="374" t="s">
        <v>61</v>
      </c>
      <c r="BG51" s="375"/>
      <c r="BH51" s="375"/>
      <c r="BI51" s="129">
        <f>BE34-(BE38-BI50)</f>
        <v>0</v>
      </c>
      <c r="BJ51" s="84"/>
    </row>
    <row r="52" spans="1:62" ht="6.75" customHeight="1" thickBot="1" x14ac:dyDescent="0.35">
      <c r="A52" s="85"/>
      <c r="B52" s="86"/>
      <c r="C52" s="86"/>
      <c r="D52" s="86"/>
      <c r="E52" s="86"/>
      <c r="F52" s="86"/>
      <c r="G52" s="86"/>
      <c r="H52" s="86"/>
      <c r="I52" s="249"/>
      <c r="J52" s="249"/>
      <c r="K52" s="249"/>
      <c r="L52" s="249"/>
      <c r="M52" s="249"/>
      <c r="N52" s="86"/>
      <c r="O52" s="249"/>
      <c r="P52" s="249"/>
      <c r="Q52" s="249"/>
      <c r="R52" s="249"/>
      <c r="S52" s="249"/>
      <c r="T52" s="86"/>
      <c r="U52" s="249"/>
      <c r="V52" s="249"/>
      <c r="W52" s="249"/>
      <c r="X52" s="249"/>
      <c r="Y52" s="249"/>
      <c r="Z52" s="86"/>
      <c r="AA52" s="249"/>
      <c r="AB52" s="249"/>
      <c r="AC52" s="249"/>
      <c r="AD52" s="249"/>
      <c r="AE52" s="249"/>
      <c r="AF52" s="86"/>
      <c r="AG52" s="249"/>
      <c r="AH52" s="249"/>
      <c r="AI52" s="249"/>
      <c r="AJ52" s="249"/>
      <c r="AK52" s="249"/>
      <c r="AL52" s="86"/>
      <c r="AM52" s="249"/>
      <c r="AN52" s="249"/>
      <c r="AO52" s="249"/>
      <c r="AP52" s="249"/>
      <c r="AQ52" s="249"/>
      <c r="AR52" s="249"/>
      <c r="AS52" s="249"/>
      <c r="AT52" s="249"/>
      <c r="AU52" s="249"/>
      <c r="AV52" s="249"/>
      <c r="AW52" s="249"/>
      <c r="AX52" s="86"/>
      <c r="AY52" s="249"/>
      <c r="AZ52" s="249"/>
      <c r="BA52" s="249"/>
      <c r="BB52" s="249"/>
      <c r="BC52" s="86"/>
      <c r="BD52" s="86"/>
      <c r="BE52" s="86"/>
      <c r="BF52" s="86"/>
      <c r="BG52" s="86"/>
      <c r="BH52" s="86"/>
      <c r="BI52" s="86"/>
      <c r="BJ52" s="87"/>
    </row>
    <row r="55" spans="1:62" x14ac:dyDescent="0.3">
      <c r="M55" s="72"/>
    </row>
  </sheetData>
  <sheetProtection algorithmName="SHA-512" hashValue="d2Algvyg3fw4+jC1bByhAqtS9RMextBeTIoJk85RxFXPGr0oLuph6P+PKJQqY12dwmQd1FRBVcUUahg/KLgMuQ==" saltValue="JtS4f9rhTmiTzR7MkfEQ5A==" spinCount="100000" sheet="1" objects="1" scenarios="1"/>
  <mergeCells count="178">
    <mergeCell ref="B4:BI6"/>
    <mergeCell ref="AZ38:BC38"/>
    <mergeCell ref="AZ51:BB51"/>
    <mergeCell ref="BE29:BI29"/>
    <mergeCell ref="BE30:BI30"/>
    <mergeCell ref="BE31:BI31"/>
    <mergeCell ref="BE32:BI32"/>
    <mergeCell ref="BE33:BI33"/>
    <mergeCell ref="BE34:BI34"/>
    <mergeCell ref="BE35:BI35"/>
    <mergeCell ref="BE36:BI36"/>
    <mergeCell ref="BE37:BI37"/>
    <mergeCell ref="BF38:BI38"/>
    <mergeCell ref="BF51:BH51"/>
    <mergeCell ref="AY29:BC29"/>
    <mergeCell ref="AY30:BC30"/>
    <mergeCell ref="AY31:BC31"/>
    <mergeCell ref="AY32:BC32"/>
    <mergeCell ref="AY33:BC33"/>
    <mergeCell ref="AY34:BC34"/>
    <mergeCell ref="AY35:BC35"/>
    <mergeCell ref="AY36:BC36"/>
    <mergeCell ref="AY37:BC37"/>
    <mergeCell ref="AY14:BC14"/>
    <mergeCell ref="AY15:BC15"/>
    <mergeCell ref="BE14:BI14"/>
    <mergeCell ref="BE15:BI15"/>
    <mergeCell ref="AY17:BC17"/>
    <mergeCell ref="AY18:BC18"/>
    <mergeCell ref="AY19:BC19"/>
    <mergeCell ref="AY20:BC20"/>
    <mergeCell ref="BE17:BI17"/>
    <mergeCell ref="BE18:BI18"/>
    <mergeCell ref="BE19:BI19"/>
    <mergeCell ref="BE20:BI20"/>
    <mergeCell ref="C15:G15"/>
    <mergeCell ref="I15:M15"/>
    <mergeCell ref="O15:S15"/>
    <mergeCell ref="U15:Y15"/>
    <mergeCell ref="AA15:AE15"/>
    <mergeCell ref="AG15:AK15"/>
    <mergeCell ref="AM31:AQ31"/>
    <mergeCell ref="AG31:AK31"/>
    <mergeCell ref="AA31:AE31"/>
    <mergeCell ref="U31:Y31"/>
    <mergeCell ref="I29:M29"/>
    <mergeCell ref="C20:G20"/>
    <mergeCell ref="U17:Y17"/>
    <mergeCell ref="U18:Y18"/>
    <mergeCell ref="U19:Y19"/>
    <mergeCell ref="U20:Y20"/>
    <mergeCell ref="AA30:AE30"/>
    <mergeCell ref="AG30:AK30"/>
    <mergeCell ref="AM30:AQ30"/>
    <mergeCell ref="I35:M35"/>
    <mergeCell ref="O35:S35"/>
    <mergeCell ref="U35:Y35"/>
    <mergeCell ref="AA35:AE35"/>
    <mergeCell ref="AG35:AK35"/>
    <mergeCell ref="AM35:AQ35"/>
    <mergeCell ref="I33:M33"/>
    <mergeCell ref="O33:S33"/>
    <mergeCell ref="U33:Y33"/>
    <mergeCell ref="AA33:AE33"/>
    <mergeCell ref="AG33:AK33"/>
    <mergeCell ref="I34:M34"/>
    <mergeCell ref="O34:S34"/>
    <mergeCell ref="U34:Y34"/>
    <mergeCell ref="AA34:AE34"/>
    <mergeCell ref="AG34:AK34"/>
    <mergeCell ref="AM34:AQ34"/>
    <mergeCell ref="AM33:AQ33"/>
    <mergeCell ref="AN51:AP51"/>
    <mergeCell ref="AT51:AV51"/>
    <mergeCell ref="AB51:AD51"/>
    <mergeCell ref="AH51:AJ51"/>
    <mergeCell ref="O29:S29"/>
    <mergeCell ref="U29:Y29"/>
    <mergeCell ref="AA29:AE29"/>
    <mergeCell ref="AG29:AK29"/>
    <mergeCell ref="AM29:AQ29"/>
    <mergeCell ref="AN38:AQ38"/>
    <mergeCell ref="AS29:AW29"/>
    <mergeCell ref="V51:X51"/>
    <mergeCell ref="AS34:AW34"/>
    <mergeCell ref="AM36:AQ36"/>
    <mergeCell ref="AS35:AW35"/>
    <mergeCell ref="AT38:AW38"/>
    <mergeCell ref="P51:R51"/>
    <mergeCell ref="O31:S31"/>
    <mergeCell ref="AA32:AE32"/>
    <mergeCell ref="AG32:AK32"/>
    <mergeCell ref="AM32:AQ32"/>
    <mergeCell ref="AM37:AQ37"/>
    <mergeCell ref="AS37:AW37"/>
    <mergeCell ref="U32:Y32"/>
    <mergeCell ref="AS15:AW15"/>
    <mergeCell ref="O20:S20"/>
    <mergeCell ref="AS19:AW19"/>
    <mergeCell ref="AS36:AW36"/>
    <mergeCell ref="I32:M32"/>
    <mergeCell ref="AS32:AW32"/>
    <mergeCell ref="R8:AE8"/>
    <mergeCell ref="E10:J10"/>
    <mergeCell ref="AA14:AE14"/>
    <mergeCell ref="AG14:AK14"/>
    <mergeCell ref="AS17:AW17"/>
    <mergeCell ref="AS18:AW18"/>
    <mergeCell ref="AS20:AW20"/>
    <mergeCell ref="AG17:AK17"/>
    <mergeCell ref="AG18:AK18"/>
    <mergeCell ref="AG19:AK19"/>
    <mergeCell ref="AG20:AK20"/>
    <mergeCell ref="AM17:AQ17"/>
    <mergeCell ref="AM18:AQ18"/>
    <mergeCell ref="AM19:AQ19"/>
    <mergeCell ref="AM20:AQ20"/>
    <mergeCell ref="C35:G35"/>
    <mergeCell ref="AS33:AW33"/>
    <mergeCell ref="O32:S32"/>
    <mergeCell ref="AH38:AK38"/>
    <mergeCell ref="O37:S37"/>
    <mergeCell ref="U37:Y37"/>
    <mergeCell ref="AA37:AE37"/>
    <mergeCell ref="AG37:AK37"/>
    <mergeCell ref="I37:M37"/>
    <mergeCell ref="O36:S36"/>
    <mergeCell ref="U36:Y36"/>
    <mergeCell ref="AA36:AE36"/>
    <mergeCell ref="AG36:AK36"/>
    <mergeCell ref="E12:F12"/>
    <mergeCell ref="J12:K12"/>
    <mergeCell ref="E27:F27"/>
    <mergeCell ref="J27:K27"/>
    <mergeCell ref="D38:G38"/>
    <mergeCell ref="C29:G29"/>
    <mergeCell ref="C30:G30"/>
    <mergeCell ref="C31:G31"/>
    <mergeCell ref="C32:G32"/>
    <mergeCell ref="C33:G33"/>
    <mergeCell ref="C34:G34"/>
    <mergeCell ref="C36:G36"/>
    <mergeCell ref="I31:M31"/>
    <mergeCell ref="C37:G37"/>
    <mergeCell ref="B16:AX16"/>
    <mergeCell ref="O14:S14"/>
    <mergeCell ref="U14:Y14"/>
    <mergeCell ref="AS31:AW31"/>
    <mergeCell ref="I14:M14"/>
    <mergeCell ref="AM15:AQ15"/>
    <mergeCell ref="I30:M30"/>
    <mergeCell ref="AA19:AE19"/>
    <mergeCell ref="AA20:AE20"/>
    <mergeCell ref="AA17:AE17"/>
    <mergeCell ref="C14:G14"/>
    <mergeCell ref="C17:G17"/>
    <mergeCell ref="C18:G18"/>
    <mergeCell ref="C19:G19"/>
    <mergeCell ref="AS30:AW30"/>
    <mergeCell ref="O30:S30"/>
    <mergeCell ref="U30:Y30"/>
    <mergeCell ref="AS14:AW14"/>
    <mergeCell ref="D51:F51"/>
    <mergeCell ref="J51:L51"/>
    <mergeCell ref="AA18:AE18"/>
    <mergeCell ref="I20:M20"/>
    <mergeCell ref="O17:S17"/>
    <mergeCell ref="O18:S18"/>
    <mergeCell ref="O19:S19"/>
    <mergeCell ref="I17:M17"/>
    <mergeCell ref="I18:M18"/>
    <mergeCell ref="I19:M19"/>
    <mergeCell ref="AM14:AQ14"/>
    <mergeCell ref="J38:M38"/>
    <mergeCell ref="I36:M36"/>
    <mergeCell ref="P38:S38"/>
    <mergeCell ref="V38:Y38"/>
    <mergeCell ref="AB38:AE38"/>
  </mergeCells>
  <conditionalFormatting sqref="C43:G43">
    <cfRule type="expression" dxfId="161" priority="355">
      <formula>$C$43&lt;&gt;4</formula>
    </cfRule>
  </conditionalFormatting>
  <conditionalFormatting sqref="C40:G40">
    <cfRule type="expression" dxfId="160" priority="354">
      <formula>$C$40&lt;&gt;1</formula>
    </cfRule>
  </conditionalFormatting>
  <conditionalFormatting sqref="C41:G41">
    <cfRule type="expression" dxfId="159" priority="353">
      <formula>$C$41&lt;&gt;2</formula>
    </cfRule>
  </conditionalFormatting>
  <conditionalFormatting sqref="C42:G42">
    <cfRule type="expression" dxfId="158" priority="352">
      <formula>$C$42&lt;&gt;3</formula>
    </cfRule>
  </conditionalFormatting>
  <conditionalFormatting sqref="C44:G44">
    <cfRule type="expression" dxfId="157" priority="351">
      <formula>$C$44&lt;&gt;5</formula>
    </cfRule>
  </conditionalFormatting>
  <conditionalFormatting sqref="C45:G45">
    <cfRule type="expression" dxfId="156" priority="350">
      <formula>$C$45&lt;&gt;6</formula>
    </cfRule>
  </conditionalFormatting>
  <conditionalFormatting sqref="C46:G46">
    <cfRule type="expression" dxfId="155" priority="349">
      <formula>$C$46&lt;&gt;7</formula>
    </cfRule>
  </conditionalFormatting>
  <conditionalFormatting sqref="C47:G47">
    <cfRule type="expression" dxfId="154" priority="348">
      <formula>$C$47&lt;&gt;8</formula>
    </cfRule>
  </conditionalFormatting>
  <conditionalFormatting sqref="C48:G48">
    <cfRule type="expression" dxfId="153" priority="347">
      <formula>$C$48&lt;&gt;9</formula>
    </cfRule>
  </conditionalFormatting>
  <conditionalFormatting sqref="C49:G49">
    <cfRule type="expression" dxfId="152" priority="346">
      <formula>$C$49&lt;&gt;10</formula>
    </cfRule>
  </conditionalFormatting>
  <conditionalFormatting sqref="I40:M40">
    <cfRule type="expression" dxfId="151" priority="345">
      <formula>$I$40&lt;&gt;1</formula>
    </cfRule>
  </conditionalFormatting>
  <conditionalFormatting sqref="I41:M41">
    <cfRule type="expression" dxfId="150" priority="344">
      <formula>$I$41&lt;&gt;2</formula>
    </cfRule>
  </conditionalFormatting>
  <conditionalFormatting sqref="I42:M42">
    <cfRule type="expression" dxfId="149" priority="343">
      <formula>$I$42&lt;&gt;3</formula>
    </cfRule>
  </conditionalFormatting>
  <conditionalFormatting sqref="I43:M43">
    <cfRule type="expression" dxfId="148" priority="342">
      <formula>$I$43&lt;&gt;4</formula>
    </cfRule>
  </conditionalFormatting>
  <conditionalFormatting sqref="I44:M44">
    <cfRule type="expression" dxfId="147" priority="341">
      <formula>$I$44&lt;&gt;5</formula>
    </cfRule>
  </conditionalFormatting>
  <conditionalFormatting sqref="I45:M45">
    <cfRule type="expression" dxfId="146" priority="340">
      <formula>$I$45&lt;&gt;6</formula>
    </cfRule>
  </conditionalFormatting>
  <conditionalFormatting sqref="I46:M46">
    <cfRule type="expression" dxfId="145" priority="339">
      <formula>$I$46&lt;&gt;7</formula>
    </cfRule>
  </conditionalFormatting>
  <conditionalFormatting sqref="I47:M47">
    <cfRule type="expression" dxfId="144" priority="338">
      <formula>$I$47&lt;&gt;8</formula>
    </cfRule>
  </conditionalFormatting>
  <conditionalFormatting sqref="I48:M48">
    <cfRule type="expression" dxfId="143" priority="337">
      <formula>$I$48&lt;&gt;9</formula>
    </cfRule>
  </conditionalFormatting>
  <conditionalFormatting sqref="I49:M49">
    <cfRule type="expression" dxfId="142" priority="336">
      <formula>$I$49&lt;&gt;10</formula>
    </cfRule>
  </conditionalFormatting>
  <conditionalFormatting sqref="O40:S40">
    <cfRule type="expression" dxfId="141" priority="335">
      <formula>$O$40&lt;&gt;1</formula>
    </cfRule>
  </conditionalFormatting>
  <conditionalFormatting sqref="O41:S41">
    <cfRule type="expression" dxfId="140" priority="334">
      <formula>$O$41&lt;&gt;2</formula>
    </cfRule>
  </conditionalFormatting>
  <conditionalFormatting sqref="O42:S42">
    <cfRule type="expression" dxfId="139" priority="333">
      <formula>$O$42&lt;&gt;3</formula>
    </cfRule>
  </conditionalFormatting>
  <conditionalFormatting sqref="O43:S43">
    <cfRule type="expression" dxfId="138" priority="332">
      <formula>$O$43&lt;&gt;4</formula>
    </cfRule>
  </conditionalFormatting>
  <conditionalFormatting sqref="O44:S44">
    <cfRule type="expression" dxfId="137" priority="331">
      <formula>$O$44&lt;&gt;5</formula>
    </cfRule>
  </conditionalFormatting>
  <conditionalFormatting sqref="O45:S45">
    <cfRule type="expression" dxfId="136" priority="330">
      <formula>$O$45&lt;&gt;6</formula>
    </cfRule>
  </conditionalFormatting>
  <conditionalFormatting sqref="O46:S46">
    <cfRule type="expression" dxfId="135" priority="329">
      <formula>$O$46&lt;&gt;7</formula>
    </cfRule>
  </conditionalFormatting>
  <conditionalFormatting sqref="O47:S47">
    <cfRule type="expression" dxfId="134" priority="328">
      <formula>$O$47&lt;&gt;8</formula>
    </cfRule>
  </conditionalFormatting>
  <conditionalFormatting sqref="O48:S48">
    <cfRule type="expression" dxfId="133" priority="327">
      <formula>$O$48&lt;&gt;9</formula>
    </cfRule>
  </conditionalFormatting>
  <conditionalFormatting sqref="O49:S49">
    <cfRule type="expression" dxfId="132" priority="326">
      <formula>$O$49&lt;&gt;10</formula>
    </cfRule>
  </conditionalFormatting>
  <conditionalFormatting sqref="U40:X40">
    <cfRule type="expression" dxfId="131" priority="325">
      <formula>$U$40&lt;&gt;1</formula>
    </cfRule>
  </conditionalFormatting>
  <conditionalFormatting sqref="U41:Y41">
    <cfRule type="expression" dxfId="130" priority="324">
      <formula>$U$41&lt;&gt;2</formula>
    </cfRule>
  </conditionalFormatting>
  <conditionalFormatting sqref="U42:Y42">
    <cfRule type="expression" dxfId="129" priority="323">
      <formula>$U$42&lt;&gt;3</formula>
    </cfRule>
  </conditionalFormatting>
  <conditionalFormatting sqref="U43:Y43">
    <cfRule type="expression" dxfId="128" priority="322">
      <formula>$U$43&lt;&gt;4</formula>
    </cfRule>
  </conditionalFormatting>
  <conditionalFormatting sqref="U44:Y44">
    <cfRule type="expression" dxfId="127" priority="321">
      <formula>$U$44&lt;&gt;5</formula>
    </cfRule>
  </conditionalFormatting>
  <conditionalFormatting sqref="U45:Y45">
    <cfRule type="expression" dxfId="126" priority="320">
      <formula>$U$45&lt;&gt;6</formula>
    </cfRule>
  </conditionalFormatting>
  <conditionalFormatting sqref="U46:Y46">
    <cfRule type="expression" dxfId="125" priority="319">
      <formula>$U$46&lt;&gt;7</formula>
    </cfRule>
  </conditionalFormatting>
  <conditionalFormatting sqref="U47:Y47">
    <cfRule type="expression" dxfId="124" priority="318">
      <formula>$U$47&lt;&gt;8</formula>
    </cfRule>
  </conditionalFormatting>
  <conditionalFormatting sqref="U48:Y48">
    <cfRule type="expression" dxfId="123" priority="317">
      <formula>$U$48&lt;&gt;9</formula>
    </cfRule>
  </conditionalFormatting>
  <conditionalFormatting sqref="U49:Y49">
    <cfRule type="expression" dxfId="122" priority="316">
      <formula>$U$49&lt;&gt;10</formula>
    </cfRule>
  </conditionalFormatting>
  <conditionalFormatting sqref="AA40:AE40">
    <cfRule type="expression" dxfId="121" priority="315">
      <formula>$AA$40&lt;&gt;1</formula>
    </cfRule>
  </conditionalFormatting>
  <conditionalFormatting sqref="AA42:AE42">
    <cfRule type="expression" dxfId="120" priority="313">
      <formula>$AA$42&lt;&gt;3</formula>
    </cfRule>
  </conditionalFormatting>
  <conditionalFormatting sqref="AA43:AE43">
    <cfRule type="expression" dxfId="119" priority="312">
      <formula>$AA$43&lt;&gt;4</formula>
    </cfRule>
  </conditionalFormatting>
  <conditionalFormatting sqref="AA44:AE44">
    <cfRule type="expression" dxfId="118" priority="311">
      <formula>$AA$44&lt;&gt;5</formula>
    </cfRule>
  </conditionalFormatting>
  <conditionalFormatting sqref="AA45:AE45">
    <cfRule type="expression" dxfId="117" priority="310">
      <formula>$AA$45&lt;&gt;6</formula>
    </cfRule>
  </conditionalFormatting>
  <conditionalFormatting sqref="AA46:AE46">
    <cfRule type="expression" dxfId="116" priority="309">
      <formula>$AA$46&lt;&gt;7</formula>
    </cfRule>
  </conditionalFormatting>
  <conditionalFormatting sqref="AA47:AE47">
    <cfRule type="expression" dxfId="115" priority="308">
      <formula>$AA$47&lt;&gt;8</formula>
    </cfRule>
  </conditionalFormatting>
  <conditionalFormatting sqref="AA48:AE48">
    <cfRule type="expression" dxfId="114" priority="307">
      <formula>$AA$48&lt;&gt;9</formula>
    </cfRule>
  </conditionalFormatting>
  <conditionalFormatting sqref="AA49:AE49">
    <cfRule type="expression" dxfId="113" priority="306">
      <formula>$AA$49&lt;&gt;10</formula>
    </cfRule>
  </conditionalFormatting>
  <conditionalFormatting sqref="AG40:AK40">
    <cfRule type="expression" dxfId="112" priority="305">
      <formula>$AG$40&lt;&gt;1</formula>
    </cfRule>
  </conditionalFormatting>
  <conditionalFormatting sqref="AG41:AK41">
    <cfRule type="expression" dxfId="111" priority="304">
      <formula>$AG$41&lt;&gt;2</formula>
    </cfRule>
  </conditionalFormatting>
  <conditionalFormatting sqref="AG42:AK42">
    <cfRule type="expression" dxfId="110" priority="303">
      <formula>$AG$42&lt;&gt;3</formula>
    </cfRule>
  </conditionalFormatting>
  <conditionalFormatting sqref="AG43:AK43">
    <cfRule type="expression" dxfId="109" priority="302">
      <formula>$AG$43&lt;&gt;4</formula>
    </cfRule>
  </conditionalFormatting>
  <conditionalFormatting sqref="AG44:AK44">
    <cfRule type="expression" dxfId="108" priority="301">
      <formula>$AG$44&lt;&gt;5</formula>
    </cfRule>
  </conditionalFormatting>
  <conditionalFormatting sqref="AG45:AK45">
    <cfRule type="expression" dxfId="107" priority="299">
      <formula>$AG$45&lt;&gt;6</formula>
    </cfRule>
  </conditionalFormatting>
  <conditionalFormatting sqref="AG46:AK46">
    <cfRule type="expression" dxfId="106" priority="298">
      <formula>$AG$46&lt;&gt;7</formula>
    </cfRule>
  </conditionalFormatting>
  <conditionalFormatting sqref="AG47:AK47">
    <cfRule type="expression" dxfId="105" priority="297">
      <formula>$AG$47&lt;&gt;8</formula>
    </cfRule>
  </conditionalFormatting>
  <conditionalFormatting sqref="AG48:AK48">
    <cfRule type="expression" dxfId="104" priority="296">
      <formula>$AG$48&lt;&gt;9</formula>
    </cfRule>
  </conditionalFormatting>
  <conditionalFormatting sqref="AG49:AK49">
    <cfRule type="expression" dxfId="103" priority="295">
      <formula>$AG$49&lt;&gt;10</formula>
    </cfRule>
  </conditionalFormatting>
  <conditionalFormatting sqref="AM40:AQ40">
    <cfRule type="expression" dxfId="102" priority="294">
      <formula>$AM$40&lt;&gt;1</formula>
    </cfRule>
  </conditionalFormatting>
  <conditionalFormatting sqref="AM41:AQ41">
    <cfRule type="expression" dxfId="101" priority="293">
      <formula>$AM$41&lt;&gt;2</formula>
    </cfRule>
  </conditionalFormatting>
  <conditionalFormatting sqref="AM42:AQ42">
    <cfRule type="expression" dxfId="100" priority="292">
      <formula>$AM$42&lt;&gt;3</formula>
    </cfRule>
  </conditionalFormatting>
  <conditionalFormatting sqref="AM43:AQ43">
    <cfRule type="expression" dxfId="99" priority="291">
      <formula>$AM$43&lt;&gt;4</formula>
    </cfRule>
  </conditionalFormatting>
  <conditionalFormatting sqref="AM44:AQ44">
    <cfRule type="expression" dxfId="98" priority="290">
      <formula>$AM$44&lt;&gt;5</formula>
    </cfRule>
  </conditionalFormatting>
  <conditionalFormatting sqref="AM45:AQ45">
    <cfRule type="expression" dxfId="97" priority="289">
      <formula>$AM$45&lt;&gt;6</formula>
    </cfRule>
  </conditionalFormatting>
  <conditionalFormatting sqref="AM46:AQ46">
    <cfRule type="expression" dxfId="96" priority="288">
      <formula>$AM$46&lt;&gt;7</formula>
    </cfRule>
  </conditionalFormatting>
  <conditionalFormatting sqref="AM47:AQ47">
    <cfRule type="expression" dxfId="95" priority="287">
      <formula>$AM$47&lt;&gt;8</formula>
    </cfRule>
  </conditionalFormatting>
  <conditionalFormatting sqref="AM48:AQ48">
    <cfRule type="expression" dxfId="94" priority="286">
      <formula>$AM$48&lt;&gt;9</formula>
    </cfRule>
  </conditionalFormatting>
  <conditionalFormatting sqref="AM49:AQ49">
    <cfRule type="expression" dxfId="93" priority="285">
      <formula>$AM$49&lt;&gt;10</formula>
    </cfRule>
  </conditionalFormatting>
  <conditionalFormatting sqref="AS40:AW40">
    <cfRule type="expression" dxfId="92" priority="284">
      <formula>$AS$40&lt;&gt;1</formula>
    </cfRule>
  </conditionalFormatting>
  <conditionalFormatting sqref="AS41:AW41">
    <cfRule type="expression" dxfId="91" priority="283">
      <formula>$AS$41&lt;&gt;2</formula>
    </cfRule>
  </conditionalFormatting>
  <conditionalFormatting sqref="AS42:AW42">
    <cfRule type="expression" dxfId="90" priority="282">
      <formula>$AS$42&lt;&gt;3</formula>
    </cfRule>
  </conditionalFormatting>
  <conditionalFormatting sqref="AS43:AW43">
    <cfRule type="expression" dxfId="89" priority="281">
      <formula>$AS$43&lt;&gt;4</formula>
    </cfRule>
  </conditionalFormatting>
  <conditionalFormatting sqref="AS44:AW44">
    <cfRule type="expression" dxfId="88" priority="280">
      <formula>$AS$44&lt;&gt;5</formula>
    </cfRule>
  </conditionalFormatting>
  <conditionalFormatting sqref="AS45:AW45">
    <cfRule type="expression" dxfId="87" priority="279">
      <formula>$AS$45&lt;&gt;6</formula>
    </cfRule>
  </conditionalFormatting>
  <conditionalFormatting sqref="AS46:AW46">
    <cfRule type="expression" dxfId="86" priority="278">
      <formula>$AS$46&lt;&gt;7</formula>
    </cfRule>
  </conditionalFormatting>
  <conditionalFormatting sqref="AS47:AW47">
    <cfRule type="expression" dxfId="85" priority="277">
      <formula>$AS$47&lt;&gt;8</formula>
    </cfRule>
  </conditionalFormatting>
  <conditionalFormatting sqref="AS48:AW48">
    <cfRule type="expression" dxfId="84" priority="276">
      <formula>$AS$48&lt;&gt;9</formula>
    </cfRule>
  </conditionalFormatting>
  <conditionalFormatting sqref="AS49:AW49">
    <cfRule type="expression" dxfId="83" priority="275">
      <formula>$AS$49&lt;&gt;10</formula>
    </cfRule>
  </conditionalFormatting>
  <conditionalFormatting sqref="C38">
    <cfRule type="expression" dxfId="82" priority="272">
      <formula>$C$36="Yes"</formula>
    </cfRule>
  </conditionalFormatting>
  <conditionalFormatting sqref="C37:G37">
    <cfRule type="expression" dxfId="81" priority="271">
      <formula>$C$36="Yes"</formula>
    </cfRule>
  </conditionalFormatting>
  <conditionalFormatting sqref="I37:M37">
    <cfRule type="expression" dxfId="80" priority="270">
      <formula>$I$36="Yes"</formula>
    </cfRule>
  </conditionalFormatting>
  <conditionalFormatting sqref="O37:S37">
    <cfRule type="expression" dxfId="79" priority="269">
      <formula>$O$36="Yes"</formula>
    </cfRule>
  </conditionalFormatting>
  <conditionalFormatting sqref="U37:Y37">
    <cfRule type="expression" dxfId="78" priority="268">
      <formula>$U$36="Yes"</formula>
    </cfRule>
  </conditionalFormatting>
  <conditionalFormatting sqref="AA37:AE37">
    <cfRule type="expression" dxfId="77" priority="267">
      <formula>$AA$36="Yes"</formula>
    </cfRule>
  </conditionalFormatting>
  <conditionalFormatting sqref="AG37:AK37">
    <cfRule type="expression" dxfId="76" priority="266">
      <formula>$AG$36="Yes"</formula>
    </cfRule>
  </conditionalFormatting>
  <conditionalFormatting sqref="AM37:AQ37">
    <cfRule type="expression" dxfId="75" priority="265">
      <formula>$AM$36="Yes"</formula>
    </cfRule>
  </conditionalFormatting>
  <conditionalFormatting sqref="AS37:AW37">
    <cfRule type="expression" dxfId="74" priority="264">
      <formula>$AS$36="Yes"</formula>
    </cfRule>
  </conditionalFormatting>
  <conditionalFormatting sqref="I38">
    <cfRule type="expression" dxfId="73" priority="256">
      <formula>$I$36="Yes"</formula>
    </cfRule>
  </conditionalFormatting>
  <conditionalFormatting sqref="O38">
    <cfRule type="expression" dxfId="72" priority="255">
      <formula>$O$36="Yes"</formula>
    </cfRule>
  </conditionalFormatting>
  <conditionalFormatting sqref="U38">
    <cfRule type="expression" dxfId="71" priority="254">
      <formula>$U$36="Yes"</formula>
    </cfRule>
  </conditionalFormatting>
  <conditionalFormatting sqref="D39:G39">
    <cfRule type="expression" dxfId="70" priority="249">
      <formula>$C$36="Yes"</formula>
    </cfRule>
  </conditionalFormatting>
  <conditionalFormatting sqref="J39:M39">
    <cfRule type="expression" dxfId="69" priority="248">
      <formula>$I$36="Yes"</formula>
    </cfRule>
  </conditionalFormatting>
  <conditionalFormatting sqref="P39:S39">
    <cfRule type="expression" dxfId="68" priority="247">
      <formula>$O$36="Yes"</formula>
    </cfRule>
  </conditionalFormatting>
  <conditionalFormatting sqref="V39:Y39">
    <cfRule type="expression" dxfId="67" priority="246">
      <formula>$U$36="Yes"</formula>
    </cfRule>
  </conditionalFormatting>
  <conditionalFormatting sqref="AB39:AE39">
    <cfRule type="expression" dxfId="66" priority="245">
      <formula>$AA$36="Yes"</formula>
    </cfRule>
  </conditionalFormatting>
  <conditionalFormatting sqref="AH39:AK39">
    <cfRule type="expression" dxfId="65" priority="244">
      <formula>$AG$36="Yes"</formula>
    </cfRule>
  </conditionalFormatting>
  <conditionalFormatting sqref="AN39:AQ39">
    <cfRule type="expression" dxfId="64" priority="242">
      <formula>$AM$36="Yes"</formula>
    </cfRule>
  </conditionalFormatting>
  <conditionalFormatting sqref="AT39:AW39">
    <cfRule type="expression" dxfId="63" priority="241">
      <formula>$AS$36="Yes"</formula>
    </cfRule>
  </conditionalFormatting>
  <conditionalFormatting sqref="AA38">
    <cfRule type="expression" dxfId="62" priority="240">
      <formula>$AA$36="Yes"</formula>
    </cfRule>
  </conditionalFormatting>
  <conditionalFormatting sqref="AG38">
    <cfRule type="expression" dxfId="61" priority="239">
      <formula>$AG$36="Yes"</formula>
    </cfRule>
  </conditionalFormatting>
  <conditionalFormatting sqref="AM38">
    <cfRule type="expression" dxfId="60" priority="238">
      <formula>$AM$36="Yes"</formula>
    </cfRule>
  </conditionalFormatting>
  <conditionalFormatting sqref="AS38">
    <cfRule type="expression" dxfId="59" priority="237">
      <formula>$AS$36="Yes"</formula>
    </cfRule>
  </conditionalFormatting>
  <conditionalFormatting sqref="AY40:BC40">
    <cfRule type="expression" dxfId="58" priority="202">
      <formula>$AY$40&lt;&gt;1</formula>
    </cfRule>
  </conditionalFormatting>
  <conditionalFormatting sqref="AY41:BC41">
    <cfRule type="expression" dxfId="57" priority="201">
      <formula>$AY$41&lt;&gt;2</formula>
    </cfRule>
  </conditionalFormatting>
  <conditionalFormatting sqref="AY42:BC42">
    <cfRule type="expression" dxfId="56" priority="200">
      <formula>$AY$42&lt;&gt;3</formula>
    </cfRule>
  </conditionalFormatting>
  <conditionalFormatting sqref="AY43:BC43">
    <cfRule type="expression" dxfId="55" priority="199">
      <formula>$AY$43&lt;&gt;4</formula>
    </cfRule>
  </conditionalFormatting>
  <conditionalFormatting sqref="AY44:BC44">
    <cfRule type="expression" dxfId="54" priority="198">
      <formula>$AY$44&lt;&gt;5</formula>
    </cfRule>
  </conditionalFormatting>
  <conditionalFormatting sqref="AY45:BC45">
    <cfRule type="expression" dxfId="53" priority="197">
      <formula>$AY$45&lt;&gt;6</formula>
    </cfRule>
  </conditionalFormatting>
  <conditionalFormatting sqref="AY46:BC46">
    <cfRule type="expression" dxfId="52" priority="196">
      <formula>$AY$46&lt;&gt;7</formula>
    </cfRule>
  </conditionalFormatting>
  <conditionalFormatting sqref="AY47:BC47">
    <cfRule type="expression" dxfId="51" priority="195">
      <formula>$AY$47&lt;&gt;8</formula>
    </cfRule>
  </conditionalFormatting>
  <conditionalFormatting sqref="AY48:BC48">
    <cfRule type="expression" dxfId="50" priority="194">
      <formula>$AY$48&lt;&gt;9</formula>
    </cfRule>
  </conditionalFormatting>
  <conditionalFormatting sqref="AY49:BC49">
    <cfRule type="expression" dxfId="49" priority="193">
      <formula>$AY$49&lt;&gt;10</formula>
    </cfRule>
  </conditionalFormatting>
  <conditionalFormatting sqref="AY37:BC37">
    <cfRule type="expression" dxfId="48" priority="192">
      <formula>$AY$36="Yes"</formula>
    </cfRule>
  </conditionalFormatting>
  <conditionalFormatting sqref="AZ39:BC39">
    <cfRule type="expression" dxfId="47" priority="191">
      <formula>$AY$36="Yes"</formula>
    </cfRule>
  </conditionalFormatting>
  <conditionalFormatting sqref="AY38">
    <cfRule type="expression" dxfId="46" priority="190">
      <formula>$AY$36="Yes"</formula>
    </cfRule>
  </conditionalFormatting>
  <conditionalFormatting sqref="BE40:BI40">
    <cfRule type="expression" dxfId="45" priority="189">
      <formula>$BE$40&lt;&gt;1</formula>
    </cfRule>
  </conditionalFormatting>
  <conditionalFormatting sqref="BE41:BI41">
    <cfRule type="expression" dxfId="44" priority="188">
      <formula>$BE$41&lt;&gt;2</formula>
    </cfRule>
  </conditionalFormatting>
  <conditionalFormatting sqref="BE42:BI42">
    <cfRule type="expression" dxfId="43" priority="187">
      <formula>$BE$42&lt;&gt;3</formula>
    </cfRule>
  </conditionalFormatting>
  <conditionalFormatting sqref="BE43:BI43">
    <cfRule type="expression" dxfId="42" priority="186">
      <formula>$BE$43&lt;&gt;4</formula>
    </cfRule>
  </conditionalFormatting>
  <conditionalFormatting sqref="BE44:BI44">
    <cfRule type="expression" dxfId="41" priority="185">
      <formula>$BE$44&lt;&gt;5</formula>
    </cfRule>
  </conditionalFormatting>
  <conditionalFormatting sqref="BE45:BI45">
    <cfRule type="expression" dxfId="40" priority="184">
      <formula>$BE$45&lt;&gt;6</formula>
    </cfRule>
  </conditionalFormatting>
  <conditionalFormatting sqref="BE46:BI46">
    <cfRule type="expression" dxfId="39" priority="183">
      <formula>$BE$46&lt;&gt;7</formula>
    </cfRule>
  </conditionalFormatting>
  <conditionalFormatting sqref="BE47:BI47">
    <cfRule type="expression" dxfId="38" priority="182">
      <formula>$BE$47&lt;&gt;8</formula>
    </cfRule>
  </conditionalFormatting>
  <conditionalFormatting sqref="BE48:BI48">
    <cfRule type="expression" dxfId="37" priority="181">
      <formula>$BE$48&lt;&gt;9</formula>
    </cfRule>
  </conditionalFormatting>
  <conditionalFormatting sqref="BE49:BI49">
    <cfRule type="expression" dxfId="36" priority="180">
      <formula>$BE$49&lt;&gt;10</formula>
    </cfRule>
  </conditionalFormatting>
  <conditionalFormatting sqref="BE37:BI37">
    <cfRule type="expression" dxfId="35" priority="179">
      <formula>$BE$36="Yes"</formula>
    </cfRule>
  </conditionalFormatting>
  <conditionalFormatting sqref="BF39:BI39">
    <cfRule type="expression" dxfId="34" priority="178">
      <formula>$BE$36="Yes"</formula>
    </cfRule>
  </conditionalFormatting>
  <conditionalFormatting sqref="BE38">
    <cfRule type="expression" dxfId="33" priority="177">
      <formula>$BE$36="Yes"</formula>
    </cfRule>
  </conditionalFormatting>
  <conditionalFormatting sqref="Y40">
    <cfRule type="expression" dxfId="32" priority="57">
      <formula>$U$40&lt;&gt;1</formula>
    </cfRule>
  </conditionalFormatting>
  <conditionalFormatting sqref="AA41:AE41">
    <cfRule type="expression" dxfId="31" priority="3">
      <formula>$AA$41&lt;&gt;2</formula>
    </cfRule>
  </conditionalFormatting>
  <dataValidations count="5">
    <dataValidation type="list" allowBlank="1" showInputMessage="1" showErrorMessage="1" sqref="E10" xr:uid="{00000000-0002-0000-0600-000000000000}">
      <formula1>Dioceses</formula1>
    </dataValidation>
    <dataValidation type="list" allowBlank="1" showInputMessage="1" showErrorMessage="1" sqref="AM14:AQ14 I14:M14 O14:S14 U14:Y14 AA14:AE14 AG14:AK14 C14:G14 AS14:AW14 AY14:BC14 BE14:BI14" xr:uid="{00000000-0002-0000-0600-000001000000}">
      <formula1>INDIRECT(Authority_selection)</formula1>
    </dataValidation>
    <dataValidation type="list" allowBlank="1" showInputMessage="1" showErrorMessage="1" error="Data entry must be in multiples of 3" sqref="I33:M33 BE33:BI33 AY33:BC33 AS33:AW33 AM33:AQ33 AG33:AK33 AA33:AE33 U33:Y33 O33:S33" xr:uid="{00000000-0002-0000-0600-000002000000}">
      <formula1>$A$69:$A$73</formula1>
    </dataValidation>
    <dataValidation type="list" allowBlank="1" showInputMessage="1" showErrorMessage="1" promptTitle="Please enter numerals in muliple" sqref="I20:M20 BE20:BI20 AY20:BC20 AS20:AW20 AM20:AQ20 AG20:AK20 AA20:AE20 U20:Y20 O20:S20" xr:uid="{00000000-0002-0000-0600-00000B000000}">
      <formula1>$A$69:$A$75</formula1>
    </dataValidation>
    <dataValidation type="list" allowBlank="1" showInputMessage="1" showErrorMessage="1" sqref="O35:S36 C35:G36 AS35:AW36 AM35:AQ36 AG35:AK36 AA35:AE36 BE35:BI36 U35:Y36 AY35:BC36" xr:uid="{00000000-0002-0000-0600-000014000000}">
      <formula1>$F$63:$F$65</formula1>
    </dataValidation>
  </dataValidation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error="Data entry must be in multiples of 3" xr:uid="{00000000-0002-0000-0600-00001D000000}">
          <x14:formula1>
            <xm:f>'Criteria Sheet'!$A$97:$A$101</xm:f>
          </x14:formula1>
          <xm:sqref>C33:G33</xm:sqref>
        </x14:dataValidation>
        <x14:dataValidation type="list" allowBlank="1" showInputMessage="1" showErrorMessage="1" promptTitle="Please enter numerals in muliple" xr:uid="{00000000-0002-0000-0600-00001E000000}">
          <x14:formula1>
            <xm:f>'Criteria Sheet'!$A$97:$A$103</xm:f>
          </x14:formula1>
          <xm:sqref>C20:G20</xm:sqref>
        </x14:dataValidation>
        <x14:dataValidation type="list" allowBlank="1" showInputMessage="1" showErrorMessage="1" xr:uid="{00000000-0002-0000-0600-00001F000000}">
          <x14:formula1>
            <xm:f>'Criteria Sheet'!$F$91:$F$93</xm:f>
          </x14:formula1>
          <xm:sqref>I35:M36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A13"/>
  <sheetViews>
    <sheetView topLeftCell="H1" workbookViewId="0">
      <selection activeCell="V25" sqref="V25"/>
    </sheetView>
  </sheetViews>
  <sheetFormatPr defaultRowHeight="16.5" x14ac:dyDescent="0.3"/>
  <cols>
    <col min="4" max="4" width="13" customWidth="1"/>
    <col min="5" max="5" width="8.85546875" customWidth="1"/>
    <col min="6" max="6" width="67.85546875" customWidth="1"/>
    <col min="7" max="7" width="5.85546875" customWidth="1"/>
    <col min="8" max="8" width="1.140625" customWidth="1"/>
    <col min="9" max="9" width="9.28515625" customWidth="1"/>
    <col min="10" max="10" width="1.140625" customWidth="1"/>
    <col min="11" max="11" width="9.85546875" customWidth="1"/>
    <col min="12" max="12" width="1.140625" customWidth="1"/>
    <col min="13" max="13" width="10.140625" customWidth="1"/>
    <col min="14" max="14" width="1.28515625" customWidth="1"/>
    <col min="20" max="20" width="48.7109375" customWidth="1"/>
    <col min="22" max="22" width="1.28515625" customWidth="1"/>
    <col min="23" max="23" width="10.28515625" customWidth="1"/>
    <col min="24" max="24" width="1.28515625" customWidth="1"/>
    <col min="26" max="26" width="1.42578125" customWidth="1"/>
  </cols>
  <sheetData>
    <row r="1" spans="1:27" ht="23.25" x14ac:dyDescent="0.35">
      <c r="A1" s="294" t="s">
        <v>152</v>
      </c>
      <c r="B1" s="294"/>
      <c r="C1" s="294"/>
      <c r="D1" s="294"/>
      <c r="E1" s="294"/>
      <c r="F1" s="294"/>
      <c r="G1" s="294"/>
      <c r="H1" s="294"/>
      <c r="I1" s="294"/>
      <c r="J1" s="294"/>
      <c r="K1" s="294"/>
      <c r="L1" s="294"/>
      <c r="M1" s="294"/>
      <c r="N1" s="107"/>
      <c r="O1" s="397" t="s">
        <v>153</v>
      </c>
      <c r="P1" s="397"/>
      <c r="Q1" s="397"/>
      <c r="R1" s="397"/>
      <c r="S1" s="397"/>
      <c r="T1" s="397"/>
      <c r="U1" s="397"/>
      <c r="V1" s="397"/>
      <c r="W1" s="397"/>
      <c r="X1" s="397"/>
      <c r="Y1" s="397"/>
      <c r="Z1" s="397"/>
      <c r="AA1" s="397"/>
    </row>
    <row r="2" spans="1:27" s="49" customFormat="1" ht="72" customHeight="1" x14ac:dyDescent="0.3">
      <c r="A2" s="40" t="s">
        <v>22</v>
      </c>
      <c r="B2" s="40" t="s">
        <v>23</v>
      </c>
      <c r="C2" s="40" t="s">
        <v>24</v>
      </c>
      <c r="D2" s="47" t="s">
        <v>25</v>
      </c>
      <c r="E2" s="48" t="s">
        <v>26</v>
      </c>
      <c r="F2" s="47" t="s">
        <v>27</v>
      </c>
      <c r="G2" s="208" t="s">
        <v>28</v>
      </c>
      <c r="H2" s="41"/>
      <c r="I2" s="41" t="s">
        <v>154</v>
      </c>
      <c r="J2" s="41"/>
      <c r="K2" s="41" t="s">
        <v>155</v>
      </c>
      <c r="L2" s="41"/>
      <c r="M2" s="41" t="s">
        <v>156</v>
      </c>
      <c r="N2" s="108"/>
      <c r="O2" s="40" t="s">
        <v>22</v>
      </c>
      <c r="P2" s="40" t="s">
        <v>23</v>
      </c>
      <c r="Q2" s="40" t="s">
        <v>24</v>
      </c>
      <c r="R2" s="47" t="s">
        <v>25</v>
      </c>
      <c r="S2" s="48" t="s">
        <v>26</v>
      </c>
      <c r="T2" s="47" t="s">
        <v>27</v>
      </c>
      <c r="U2" s="208" t="s">
        <v>28</v>
      </c>
      <c r="V2" s="41"/>
      <c r="W2" s="41" t="s">
        <v>157</v>
      </c>
      <c r="X2" s="41"/>
      <c r="Y2" s="41" t="s">
        <v>158</v>
      </c>
      <c r="Z2" s="41"/>
      <c r="AA2" s="41" t="s">
        <v>159</v>
      </c>
    </row>
    <row r="3" spans="1:27" x14ac:dyDescent="0.3">
      <c r="A3" s="3">
        <f>IF(ISBLANK('Forecast &amp; previous data entry'!$C$15),"",'Criteria Sheet'!$I$69)</f>
        <v>2023</v>
      </c>
      <c r="B3" s="3">
        <f>IF(ISBLANK('Forecast &amp; previous data entry'!$C$15),"",'Criteria Sheet'!$I$70)</f>
        <v>1</v>
      </c>
      <c r="C3" s="3">
        <f>IF(ISBLANK('Forecast &amp; previous data entry'!$C$15),"",'Criteria Sheet'!$I$71)</f>
        <v>1</v>
      </c>
      <c r="D3" s="3">
        <f>IF(ISBLANK('Forecast &amp; previous data entry'!$C$15),"",'Forecast &amp; previous data entry'!$E$10)</f>
        <v>0</v>
      </c>
      <c r="E3" s="51" t="str">
        <f>'Forecast &amp; previous data entry'!$C$15</f>
        <v/>
      </c>
      <c r="F3" s="2">
        <f>'Forecast &amp; previous data entry'!$C$14</f>
        <v>0</v>
      </c>
      <c r="G3" s="130">
        <f>'Forecast &amp; previous data entry'!$C$17</f>
        <v>0</v>
      </c>
      <c r="H3" s="130"/>
      <c r="I3" s="284">
        <f>'Forecast &amp; previous data entry'!$C$18</f>
        <v>0</v>
      </c>
      <c r="J3" s="284"/>
      <c r="K3" s="284">
        <f>'Forecast &amp; previous data entry'!$C$19</f>
        <v>0</v>
      </c>
      <c r="L3" s="284"/>
      <c r="M3" s="50">
        <f>'Forecast &amp; previous data entry'!$C$20</f>
        <v>0</v>
      </c>
      <c r="N3" s="107"/>
      <c r="O3" s="3">
        <f>IF(ISBLANK('Forecast &amp; previous data entry'!$C$29),"",'Criteria Sheet'!$H$69)</f>
        <v>2022</v>
      </c>
      <c r="P3" s="3">
        <f>IF(ISBLANK('Forecast &amp; previous data entry'!$C$29),"",'Criteria Sheet'!$H$70)</f>
        <v>2</v>
      </c>
      <c r="Q3" s="3">
        <f>IF(ISBLANK('Forecast &amp; previous data entry'!$C$29),"",'Criteria Sheet'!$H$71)</f>
        <v>4</v>
      </c>
      <c r="R3" s="2" t="str">
        <f>IF(ISBLANK('Forecast &amp; previous data entry'!$C$31),"",'Forecast &amp; previous data entry'!$E$10)</f>
        <v/>
      </c>
      <c r="S3" s="2" t="str">
        <f>IF(ISBLANK('Forecast &amp; previous data entry'!$C$31),"",'Forecast &amp; previous data entry'!$C$15)</f>
        <v/>
      </c>
      <c r="T3" s="2" t="str">
        <f>IF(ISBLANK('Forecast &amp; previous data entry'!$C$31),"",'Forecast &amp; previous data entry'!$C$29)</f>
        <v/>
      </c>
      <c r="U3" s="2" t="str">
        <f>IF(ISBLANK('Forecast &amp; previous data entry'!$C$31),"",'Forecast &amp; previous data entry'!$C$30)</f>
        <v/>
      </c>
      <c r="V3" s="2"/>
      <c r="W3" s="2" t="str">
        <f>IF(ISBLANK('Forecast &amp; previous data entry'!$C$31),"",'Forecast &amp; previous data entry'!$G$51)</f>
        <v/>
      </c>
      <c r="X3" s="2"/>
      <c r="Y3" s="2" t="str">
        <f>IF(ISBLANK('Forecast &amp; previous data entry'!$C$31),"",'Forecast &amp; previous data entry'!$C$32)</f>
        <v/>
      </c>
      <c r="Z3" s="2"/>
      <c r="AA3" s="2" t="str">
        <f>IF(ISBLANK('Forecast &amp; previous data entry'!$C$31),"",'Forecast &amp; previous data entry'!$C$33)</f>
        <v/>
      </c>
    </row>
    <row r="4" spans="1:27" x14ac:dyDescent="0.3">
      <c r="A4" s="3">
        <f>IF(ISBLANK('Forecast &amp; previous data entry'!$I$15),"",'Criteria Sheet'!I69)</f>
        <v>2023</v>
      </c>
      <c r="B4" s="3">
        <f>IF(ISBLANK('Forecast &amp; previous data entry'!$I$15),"",'Criteria Sheet'!$I$70)</f>
        <v>1</v>
      </c>
      <c r="C4" s="3">
        <f>IF(ISBLANK('Forecast &amp; previous data entry'!$I$15),"",'Criteria Sheet'!$I$71)</f>
        <v>1</v>
      </c>
      <c r="D4" s="3">
        <f>IF(ISBLANK('Forecast &amp; previous data entry'!$I$15),"",'Forecast &amp; previous data entry'!$E$10)</f>
        <v>0</v>
      </c>
      <c r="E4" s="51" t="str">
        <f>'Forecast &amp; previous data entry'!$I$15</f>
        <v/>
      </c>
      <c r="F4" s="2">
        <f>'Forecast &amp; previous data entry'!$I$14</f>
        <v>0</v>
      </c>
      <c r="G4" s="130">
        <f>'Forecast &amp; previous data entry'!$I$17</f>
        <v>0</v>
      </c>
      <c r="H4" s="130"/>
      <c r="I4" s="284">
        <f>'Forecast &amp; previous data entry'!$I$18</f>
        <v>0</v>
      </c>
      <c r="J4" s="284"/>
      <c r="K4" s="284">
        <f>'Forecast &amp; previous data entry'!$I$19</f>
        <v>0</v>
      </c>
      <c r="L4" s="284"/>
      <c r="M4" s="50">
        <f>'Forecast &amp; previous data entry'!$I$20</f>
        <v>0</v>
      </c>
      <c r="N4" s="107"/>
      <c r="O4" s="3">
        <f>IF(ISBLANK('Forecast &amp; previous data entry'!$I$29),"",'Criteria Sheet'!$H$69)</f>
        <v>2022</v>
      </c>
      <c r="P4" s="3">
        <f>IF(ISBLANK('Forecast &amp; previous data entry'!$I$29),"",'Criteria Sheet'!$H$70)</f>
        <v>2</v>
      </c>
      <c r="Q4" s="3">
        <f>IF(ISBLANK('Forecast &amp; previous data entry'!$I$29),"",'Criteria Sheet'!$H$71)</f>
        <v>4</v>
      </c>
      <c r="R4" s="2" t="str">
        <f>IF(ISBLANK('Forecast &amp; previous data entry'!$I$31),"",'Forecast &amp; previous data entry'!$E$10)</f>
        <v/>
      </c>
      <c r="S4" s="2" t="str">
        <f>IF(ISBLANK('Forecast &amp; previous data entry'!$I$31),"",'Forecast &amp; previous data entry'!$I$15)</f>
        <v/>
      </c>
      <c r="T4" s="2" t="str">
        <f>IF(ISBLANK('Forecast &amp; previous data entry'!$I$31),"",'Forecast &amp; previous data entry'!$I$29)</f>
        <v/>
      </c>
      <c r="U4" s="2" t="str">
        <f>IF(ISBLANK('Forecast &amp; previous data entry'!$I$31),"",'Forecast &amp; previous data entry'!$I$30)</f>
        <v/>
      </c>
      <c r="V4" s="2"/>
      <c r="W4" s="2" t="str">
        <f>IF(ISBLANK('Forecast &amp; previous data entry'!$I$31),"",'Forecast &amp; previous data entry'!$M$51)</f>
        <v/>
      </c>
      <c r="X4" s="2"/>
      <c r="Y4" s="2" t="str">
        <f>IF(ISBLANK('Forecast &amp; previous data entry'!$I$31),"",'Forecast &amp; previous data entry'!$I$32)</f>
        <v/>
      </c>
      <c r="Z4" s="2"/>
      <c r="AA4" s="2" t="str">
        <f>IF(ISBLANK('Forecast &amp; previous data entry'!$I$31),"",'Forecast &amp; previous data entry'!$I$33)</f>
        <v/>
      </c>
    </row>
    <row r="5" spans="1:27" x14ac:dyDescent="0.3">
      <c r="A5" s="3">
        <f>IF(ISBLANK('Forecast &amp; previous data entry'!$O$15),"",'Criteria Sheet'!I69)</f>
        <v>2023</v>
      </c>
      <c r="B5" s="3">
        <f>IF(ISBLANK('Forecast &amp; previous data entry'!$O$15),"",'Criteria Sheet'!$I$70)</f>
        <v>1</v>
      </c>
      <c r="C5" s="3">
        <f>IF(ISBLANK('Forecast &amp; previous data entry'!$O$15),"",'Criteria Sheet'!$I$71)</f>
        <v>1</v>
      </c>
      <c r="D5" s="3">
        <f>IF(ISBLANK('Forecast &amp; previous data entry'!$O$15),"",'Forecast &amp; previous data entry'!$E$10)</f>
        <v>0</v>
      </c>
      <c r="E5" s="51" t="str">
        <f>'Forecast &amp; previous data entry'!$O$15</f>
        <v/>
      </c>
      <c r="F5" s="2">
        <f>'Forecast &amp; previous data entry'!$O$14</f>
        <v>0</v>
      </c>
      <c r="G5" s="130">
        <f>'Forecast &amp; previous data entry'!$O$17</f>
        <v>0</v>
      </c>
      <c r="H5" s="130"/>
      <c r="I5" s="284">
        <f>'Forecast &amp; previous data entry'!$O$18</f>
        <v>0</v>
      </c>
      <c r="J5" s="284"/>
      <c r="K5" s="284">
        <f>'Forecast &amp; previous data entry'!$O$19</f>
        <v>0</v>
      </c>
      <c r="L5" s="284"/>
      <c r="M5" s="50">
        <f>'Forecast &amp; previous data entry'!$O$20</f>
        <v>0</v>
      </c>
      <c r="N5" s="107"/>
      <c r="O5" s="3">
        <f>IF(ISBLANK('Forecast &amp; previous data entry'!$O$29),"",'Criteria Sheet'!$H$69)</f>
        <v>2022</v>
      </c>
      <c r="P5" s="3">
        <f>IF(ISBLANK('Forecast &amp; previous data entry'!$O$29),"",'Criteria Sheet'!$H$70)</f>
        <v>2</v>
      </c>
      <c r="Q5" s="3">
        <f>IF(ISBLANK('Forecast &amp; previous data entry'!$O$29),"",'Criteria Sheet'!$H$71)</f>
        <v>4</v>
      </c>
      <c r="R5" s="2" t="str">
        <f>IF(ISBLANK('Forecast &amp; previous data entry'!$O$31),"",'Forecast &amp; previous data entry'!$E$10)</f>
        <v/>
      </c>
      <c r="S5" s="2" t="str">
        <f>IF(ISBLANK('Forecast &amp; previous data entry'!$O$31),"",'Forecast &amp; previous data entry'!$O$15)</f>
        <v/>
      </c>
      <c r="T5" s="2" t="str">
        <f>IF(ISBLANK('Forecast &amp; previous data entry'!$O$31),"",'Forecast &amp; previous data entry'!$O$29)</f>
        <v/>
      </c>
      <c r="U5" s="2" t="str">
        <f>IF(ISBLANK('Forecast &amp; previous data entry'!$O$31),"",'Forecast &amp; previous data entry'!$O$30)</f>
        <v/>
      </c>
      <c r="V5" s="2"/>
      <c r="W5" s="2" t="str">
        <f>IF(ISBLANK('Forecast &amp; previous data entry'!$O$31),"",'Forecast &amp; previous data entry'!$S$51)</f>
        <v/>
      </c>
      <c r="X5" s="2"/>
      <c r="Y5" s="2" t="str">
        <f>IF(ISBLANK('Forecast &amp; previous data entry'!$O$31),"",'Forecast &amp; previous data entry'!$O$32)</f>
        <v/>
      </c>
      <c r="Z5" s="2"/>
      <c r="AA5" s="2" t="str">
        <f>IF(ISBLANK('Forecast &amp; previous data entry'!$O$31),"",'Forecast &amp; previous data entry'!$O$33)</f>
        <v/>
      </c>
    </row>
    <row r="6" spans="1:27" x14ac:dyDescent="0.3">
      <c r="A6" s="3">
        <f>IF(ISBLANK('Forecast &amp; previous data entry'!$U$15),"",'Criteria Sheet'!I69)</f>
        <v>2023</v>
      </c>
      <c r="B6" s="3">
        <f>IF(ISBLANK('Forecast &amp; previous data entry'!$U$15),"",'Criteria Sheet'!$I$70)</f>
        <v>1</v>
      </c>
      <c r="C6" s="3">
        <f>IF(ISBLANK('Forecast &amp; previous data entry'!$U$15),"",'Criteria Sheet'!$I$71)</f>
        <v>1</v>
      </c>
      <c r="D6" s="3">
        <f>IF(ISBLANK('Forecast &amp; previous data entry'!$U$15),"",'Forecast &amp; previous data entry'!$E$10)</f>
        <v>0</v>
      </c>
      <c r="E6" s="51" t="str">
        <f>'Forecast &amp; previous data entry'!$U$15</f>
        <v/>
      </c>
      <c r="F6" s="2">
        <f>'Forecast &amp; previous data entry'!$U$14</f>
        <v>0</v>
      </c>
      <c r="G6" s="130">
        <f>'Forecast &amp; previous data entry'!$U$17</f>
        <v>0</v>
      </c>
      <c r="H6" s="130"/>
      <c r="I6" s="284">
        <f>'Forecast &amp; previous data entry'!$U$18</f>
        <v>0</v>
      </c>
      <c r="J6" s="284"/>
      <c r="K6" s="284">
        <f>'Forecast &amp; previous data entry'!$U$19</f>
        <v>0</v>
      </c>
      <c r="L6" s="284"/>
      <c r="M6" s="50">
        <f>'Forecast &amp; previous data entry'!$U$20</f>
        <v>0</v>
      </c>
      <c r="N6" s="107"/>
      <c r="O6" s="3">
        <f>IF(ISBLANK('Forecast &amp; previous data entry'!$U$29),"",'Criteria Sheet'!$H$69)</f>
        <v>2022</v>
      </c>
      <c r="P6" s="3">
        <f>IF(ISBLANK('Forecast &amp; previous data entry'!$U$29),"",'Criteria Sheet'!$H$70)</f>
        <v>2</v>
      </c>
      <c r="Q6" s="3">
        <f>IF(ISBLANK('Forecast &amp; previous data entry'!$U$29),"",'Criteria Sheet'!$H$71)</f>
        <v>4</v>
      </c>
      <c r="R6" s="2" t="str">
        <f>IF(ISBLANK('Forecast &amp; previous data entry'!$U$31),"",'Forecast &amp; previous data entry'!$E$10)</f>
        <v/>
      </c>
      <c r="S6" s="2" t="str">
        <f>IF(ISBLANK('Forecast &amp; previous data entry'!$U$31),"",'Forecast &amp; previous data entry'!$U$15)</f>
        <v/>
      </c>
      <c r="T6" s="2" t="str">
        <f>IF(ISBLANK('Forecast &amp; previous data entry'!$U$31),"",'Forecast &amp; previous data entry'!$U$29)</f>
        <v/>
      </c>
      <c r="U6" s="2" t="str">
        <f>IF(ISBLANK('Forecast &amp; previous data entry'!$U$31),"",'Forecast &amp; previous data entry'!$U$30)</f>
        <v/>
      </c>
      <c r="V6" s="2"/>
      <c r="W6" s="2" t="str">
        <f>IF(ISBLANK('Forecast &amp; previous data entry'!$U$31),"",'Forecast &amp; previous data entry'!$Y$51)</f>
        <v/>
      </c>
      <c r="X6" s="2"/>
      <c r="Y6" s="2" t="str">
        <f>IF(ISBLANK('Forecast &amp; previous data entry'!$U$31),"",'Forecast &amp; previous data entry'!$U$32)</f>
        <v/>
      </c>
      <c r="Z6" s="2"/>
      <c r="AA6" s="2" t="str">
        <f>IF(ISBLANK('Forecast &amp; previous data entry'!$U$31),"",'Forecast &amp; previous data entry'!$U$33)</f>
        <v/>
      </c>
    </row>
    <row r="7" spans="1:27" x14ac:dyDescent="0.3">
      <c r="A7" s="3">
        <f>IF(ISBLANK('Forecast &amp; previous data entry'!$AA$15),"",'Criteria Sheet'!I69)</f>
        <v>2023</v>
      </c>
      <c r="B7" s="3">
        <f>IF(ISBLANK('Forecast &amp; previous data entry'!$AA$15),"",'Criteria Sheet'!$I$70)</f>
        <v>1</v>
      </c>
      <c r="C7" s="3">
        <f>IF(ISBLANK('Forecast &amp; previous data entry'!$AA$15),"",'Criteria Sheet'!$I$71)</f>
        <v>1</v>
      </c>
      <c r="D7" s="3">
        <f>IF(ISBLANK('Forecast &amp; previous data entry'!$AA$15),"",'Forecast &amp; previous data entry'!$E$10)</f>
        <v>0</v>
      </c>
      <c r="E7" s="51" t="str">
        <f>'Forecast &amp; previous data entry'!$AA$15</f>
        <v/>
      </c>
      <c r="F7" s="2">
        <f>'Forecast &amp; previous data entry'!$AA$14</f>
        <v>0</v>
      </c>
      <c r="G7" s="130">
        <f>'Forecast &amp; previous data entry'!$AA$17</f>
        <v>0</v>
      </c>
      <c r="H7" s="130"/>
      <c r="I7" s="284">
        <f>'Forecast &amp; previous data entry'!$AA$18</f>
        <v>0</v>
      </c>
      <c r="J7" s="284"/>
      <c r="K7" s="284">
        <f>'Forecast &amp; previous data entry'!$AA$19</f>
        <v>0</v>
      </c>
      <c r="L7" s="284"/>
      <c r="M7" s="50">
        <f>'Forecast &amp; previous data entry'!$AA$20</f>
        <v>0</v>
      </c>
      <c r="N7" s="107"/>
      <c r="O7" s="3">
        <f>IF(ISBLANK('Forecast &amp; previous data entry'!$AA$29),"",'Criteria Sheet'!$H$69)</f>
        <v>2022</v>
      </c>
      <c r="P7" s="3">
        <f>IF(ISBLANK('Forecast &amp; previous data entry'!$AA$29),"",'Criteria Sheet'!$H$70)</f>
        <v>2</v>
      </c>
      <c r="Q7" s="3">
        <f>IF(ISBLANK('Forecast &amp; previous data entry'!$AA$29),"",'Criteria Sheet'!$H$71)</f>
        <v>4</v>
      </c>
      <c r="R7" s="2" t="str">
        <f>IF(ISBLANK('Forecast &amp; previous data entry'!$AA$31),"",'Forecast &amp; previous data entry'!$E$10)</f>
        <v/>
      </c>
      <c r="S7" s="2" t="str">
        <f>IF(ISBLANK('Forecast &amp; previous data entry'!$AA$31),"",'Forecast &amp; previous data entry'!$AA$15)</f>
        <v/>
      </c>
      <c r="T7" s="2" t="str">
        <f>IF(ISBLANK('Forecast &amp; previous data entry'!$AA$31),"",'Forecast &amp; previous data entry'!$AA$29)</f>
        <v/>
      </c>
      <c r="U7" s="2" t="str">
        <f>IF(ISBLANK('Forecast &amp; previous data entry'!$AA$31),"",'Forecast &amp; previous data entry'!$AA$30)</f>
        <v/>
      </c>
      <c r="V7" s="2"/>
      <c r="W7" s="2" t="str">
        <f>IF(ISBLANK('Forecast &amp; previous data entry'!$AA$31),"",'Forecast &amp; previous data entry'!$AE$51)</f>
        <v/>
      </c>
      <c r="X7" s="2"/>
      <c r="Y7" s="2" t="str">
        <f>IF(ISBLANK('Forecast &amp; previous data entry'!$AA$31),"",'Forecast &amp; previous data entry'!$AA$32)</f>
        <v/>
      </c>
      <c r="Z7" s="2"/>
      <c r="AA7" s="2" t="str">
        <f>IF(ISBLANK('Forecast &amp; previous data entry'!$AA$31),"",'Forecast &amp; previous data entry'!$AA$33)</f>
        <v/>
      </c>
    </row>
    <row r="8" spans="1:27" x14ac:dyDescent="0.3">
      <c r="A8" s="3">
        <f>IF(ISBLANK('Forecast &amp; previous data entry'!$AG$15),"",'Criteria Sheet'!I69)</f>
        <v>2023</v>
      </c>
      <c r="B8" s="3">
        <f>IF(ISBLANK('Forecast &amp; previous data entry'!$AG$15),"",'Criteria Sheet'!$I$70)</f>
        <v>1</v>
      </c>
      <c r="C8" s="3">
        <f>IF(ISBLANK('Forecast &amp; previous data entry'!$AG$15),"",'Criteria Sheet'!$I$71)</f>
        <v>1</v>
      </c>
      <c r="D8" s="3">
        <f>IF(ISBLANK('Forecast &amp; previous data entry'!$AG$15),"",'Forecast &amp; previous data entry'!$E$10)</f>
        <v>0</v>
      </c>
      <c r="E8" s="51" t="str">
        <f>'Forecast &amp; previous data entry'!$AG$15</f>
        <v/>
      </c>
      <c r="F8" s="2">
        <f>'Forecast &amp; previous data entry'!$AG$14</f>
        <v>0</v>
      </c>
      <c r="G8" s="130">
        <f>'Forecast &amp; previous data entry'!$AG$17</f>
        <v>0</v>
      </c>
      <c r="H8" s="130"/>
      <c r="I8" s="284">
        <f>'Forecast &amp; previous data entry'!$AG$18</f>
        <v>0</v>
      </c>
      <c r="J8" s="284"/>
      <c r="K8" s="284">
        <f>'Forecast &amp; previous data entry'!$AG$19</f>
        <v>0</v>
      </c>
      <c r="L8" s="284"/>
      <c r="M8" s="50">
        <f>'Forecast &amp; previous data entry'!$AG$20</f>
        <v>0</v>
      </c>
      <c r="N8" s="107"/>
      <c r="O8" s="3">
        <f>IF(ISBLANK('Forecast &amp; previous data entry'!$AG$29),"",'Criteria Sheet'!$H$69)</f>
        <v>2022</v>
      </c>
      <c r="P8" s="3">
        <f>IF(ISBLANK('Forecast &amp; previous data entry'!$AG$29),"",'Criteria Sheet'!$H$70)</f>
        <v>2</v>
      </c>
      <c r="Q8" s="3">
        <f>IF(ISBLANK('Forecast &amp; previous data entry'!$AG$29),"",'Criteria Sheet'!$H$71)</f>
        <v>4</v>
      </c>
      <c r="R8" s="2" t="str">
        <f>IF(ISBLANK('Forecast &amp; previous data entry'!$AG$31),"",'Forecast &amp; previous data entry'!$E$10)</f>
        <v/>
      </c>
      <c r="S8" s="2" t="str">
        <f>IF(ISBLANK('Forecast &amp; previous data entry'!$AG$31),"",'Forecast &amp; previous data entry'!$AG$15)</f>
        <v/>
      </c>
      <c r="T8" s="2" t="str">
        <f>IF(ISBLANK('Forecast &amp; previous data entry'!$AG$31),"",'Forecast &amp; previous data entry'!$AG$29)</f>
        <v/>
      </c>
      <c r="U8" s="2" t="str">
        <f>IF(ISBLANK('Forecast &amp; previous data entry'!$AG$31),"",'Forecast &amp; previous data entry'!$AG$30)</f>
        <v/>
      </c>
      <c r="V8" s="2"/>
      <c r="W8" s="2" t="str">
        <f>IF(ISBLANK('Forecast &amp; previous data entry'!$AG$31),"",'Forecast &amp; previous data entry'!$AK$51)</f>
        <v/>
      </c>
      <c r="X8" s="2"/>
      <c r="Y8" s="2" t="str">
        <f>IF(ISBLANK('Forecast &amp; previous data entry'!$AG$31),"",'Forecast &amp; previous data entry'!$AG$32)</f>
        <v/>
      </c>
      <c r="Z8" s="2"/>
      <c r="AA8" s="2" t="str">
        <f>IF(ISBLANK('Forecast &amp; previous data entry'!$AG$31),"",'Forecast &amp; previous data entry'!$AG$33)</f>
        <v/>
      </c>
    </row>
    <row r="9" spans="1:27" x14ac:dyDescent="0.3">
      <c r="A9" s="3">
        <f>IF(ISBLANK('Forecast &amp; previous data entry'!$AM$15),"",'Criteria Sheet'!I69)</f>
        <v>2023</v>
      </c>
      <c r="B9" s="3">
        <f>IF(ISBLANK('Forecast &amp; previous data entry'!$AM$15),"",'Criteria Sheet'!$I$70)</f>
        <v>1</v>
      </c>
      <c r="C9" s="3">
        <f>IF(ISBLANK('Forecast &amp; previous data entry'!$AM$15),"",'Criteria Sheet'!$I$71)</f>
        <v>1</v>
      </c>
      <c r="D9" s="3">
        <f>IF(ISBLANK('Forecast &amp; previous data entry'!$AM$15),"",'Forecast &amp; previous data entry'!$E$10)</f>
        <v>0</v>
      </c>
      <c r="E9" s="51" t="str">
        <f>'Forecast &amp; previous data entry'!$AM$15</f>
        <v/>
      </c>
      <c r="F9" s="2">
        <f>'Forecast &amp; previous data entry'!$AM$14</f>
        <v>0</v>
      </c>
      <c r="G9" s="130">
        <f>'Forecast &amp; previous data entry'!$AM$17</f>
        <v>0</v>
      </c>
      <c r="H9" s="130"/>
      <c r="I9" s="284">
        <f>'Forecast &amp; previous data entry'!$AM$18</f>
        <v>0</v>
      </c>
      <c r="J9" s="284"/>
      <c r="K9" s="284">
        <f>'Forecast &amp; previous data entry'!$AM$19</f>
        <v>0</v>
      </c>
      <c r="L9" s="284"/>
      <c r="M9" s="50">
        <f>'Forecast &amp; previous data entry'!$AM$20</f>
        <v>0</v>
      </c>
      <c r="N9" s="107"/>
      <c r="O9" s="3">
        <f>IF(ISBLANK('Forecast &amp; previous data entry'!$AM$29),"",'Criteria Sheet'!$H$69)</f>
        <v>2022</v>
      </c>
      <c r="P9" s="3">
        <f>IF(ISBLANK('Forecast &amp; previous data entry'!$AM$29),"",'Criteria Sheet'!$H$70)</f>
        <v>2</v>
      </c>
      <c r="Q9" s="3">
        <f>IF(ISBLANK('Forecast &amp; previous data entry'!$AM$29),"",'Criteria Sheet'!$H$71)</f>
        <v>4</v>
      </c>
      <c r="R9" s="2" t="str">
        <f>IF(ISBLANK('Forecast &amp; previous data entry'!$AM$31),"",'Forecast &amp; previous data entry'!$E$10)</f>
        <v/>
      </c>
      <c r="S9" s="2" t="str">
        <f>IF(ISBLANK('Forecast &amp; previous data entry'!$AM$31),"",'Forecast &amp; previous data entry'!$AM$15)</f>
        <v/>
      </c>
      <c r="T9" s="2" t="str">
        <f>IF(ISBLANK('Forecast &amp; previous data entry'!$AM$31),"",'Forecast &amp; previous data entry'!$AM$29)</f>
        <v/>
      </c>
      <c r="U9" s="2" t="str">
        <f>IF(ISBLANK('Forecast &amp; previous data entry'!$AM$31),"",'Forecast &amp; previous data entry'!$AM$30)</f>
        <v/>
      </c>
      <c r="V9" s="2"/>
      <c r="W9" s="2" t="str">
        <f>IF(ISBLANK('Forecast &amp; previous data entry'!$AM$31),"",'Forecast &amp; previous data entry'!$AQ$51)</f>
        <v/>
      </c>
      <c r="X9" s="2"/>
      <c r="Y9" s="2" t="str">
        <f>IF(ISBLANK('Forecast &amp; previous data entry'!$AM$31),"",'Forecast &amp; previous data entry'!$AM$32)</f>
        <v/>
      </c>
      <c r="Z9" s="2"/>
      <c r="AA9" s="2" t="str">
        <f>IF(ISBLANK('Forecast &amp; previous data entry'!$AM$31),"",'Forecast &amp; previous data entry'!$AM$33)</f>
        <v/>
      </c>
    </row>
    <row r="10" spans="1:27" x14ac:dyDescent="0.3">
      <c r="A10" s="3">
        <f>IF(ISBLANK('Forecast &amp; previous data entry'!$AS$15),"",'Criteria Sheet'!I69)</f>
        <v>2023</v>
      </c>
      <c r="B10" s="3">
        <f>IF(ISBLANK('Forecast &amp; previous data entry'!$AS$15),"",'Criteria Sheet'!$I$70)</f>
        <v>1</v>
      </c>
      <c r="C10" s="3">
        <f>IF(ISBLANK('Forecast &amp; previous data entry'!$AS$15),"",'Criteria Sheet'!$I$71)</f>
        <v>1</v>
      </c>
      <c r="D10" s="3">
        <f>IF(ISBLANK('Forecast &amp; previous data entry'!$AS$15),"",'Forecast &amp; previous data entry'!$E$10)</f>
        <v>0</v>
      </c>
      <c r="E10" s="51" t="str">
        <f>'Forecast &amp; previous data entry'!$AS$15</f>
        <v/>
      </c>
      <c r="F10" s="2">
        <f>'Forecast &amp; previous data entry'!$AS$14</f>
        <v>0</v>
      </c>
      <c r="G10" s="130">
        <f>'Forecast &amp; previous data entry'!$AS$17</f>
        <v>0</v>
      </c>
      <c r="H10" s="2"/>
      <c r="I10" s="284">
        <f>'Forecast &amp; previous data entry'!$AS$18</f>
        <v>0</v>
      </c>
      <c r="J10" s="2"/>
      <c r="K10" s="284">
        <f>'Forecast &amp; previous data entry'!$AS$19</f>
        <v>0</v>
      </c>
      <c r="L10" s="2"/>
      <c r="M10" s="50">
        <f>'Forecast &amp; previous data entry'!$AS$20</f>
        <v>0</v>
      </c>
      <c r="N10" s="107"/>
      <c r="O10" s="3">
        <f>IF(ISBLANK('Forecast &amp; previous data entry'!$AS$29),"",'Criteria Sheet'!$H$69)</f>
        <v>2022</v>
      </c>
      <c r="P10" s="3">
        <f>IF(ISBLANK('Forecast &amp; previous data entry'!$AS$29),"",'Criteria Sheet'!$H$70)</f>
        <v>2</v>
      </c>
      <c r="Q10" s="3">
        <f>IF(ISBLANK('Forecast &amp; previous data entry'!$AS$29),"",'Criteria Sheet'!$H$71)</f>
        <v>4</v>
      </c>
      <c r="R10" s="2" t="str">
        <f>IF(ISBLANK('Forecast &amp; previous data entry'!$AS$31),"",'Forecast &amp; previous data entry'!$E$10)</f>
        <v/>
      </c>
      <c r="S10" s="2" t="str">
        <f>IF(ISBLANK('Forecast &amp; previous data entry'!$AS$31),"",'Forecast &amp; previous data entry'!$AS$15)</f>
        <v/>
      </c>
      <c r="T10" s="2" t="str">
        <f>IF(ISBLANK('Forecast &amp; previous data entry'!$AS$31),"",'Forecast &amp; previous data entry'!$AS$29)</f>
        <v/>
      </c>
      <c r="U10" s="2" t="str">
        <f>IF(ISBLANK('Forecast &amp; previous data entry'!$AS$31),"",'Forecast &amp; previous data entry'!$AS$30)</f>
        <v/>
      </c>
      <c r="V10" s="2"/>
      <c r="W10" s="2" t="str">
        <f>IF(ISBLANK('Forecast &amp; previous data entry'!$AS$31),"",'Forecast &amp; previous data entry'!$AW$51)</f>
        <v/>
      </c>
      <c r="X10" s="2"/>
      <c r="Y10" s="2" t="str">
        <f>IF(ISBLANK('Forecast &amp; previous data entry'!$AS$31),"",'Forecast &amp; previous data entry'!$AS$32)</f>
        <v/>
      </c>
      <c r="Z10" s="2"/>
      <c r="AA10" s="2" t="str">
        <f>IF(ISBLANK('Forecast &amp; previous data entry'!$AS$31),"",'Forecast &amp; previous data entry'!$AS$33)</f>
        <v/>
      </c>
    </row>
    <row r="11" spans="1:27" x14ac:dyDescent="0.3">
      <c r="A11" s="199">
        <f>IF(ISBLANK('Forecast &amp; previous data entry'!$AY$15),"",'Criteria Sheet'!I69)</f>
        <v>2023</v>
      </c>
      <c r="B11" s="199">
        <f>IF(ISBLANK('Forecast &amp; previous data entry'!$AY$15),"",'Criteria Sheet'!$I$70)</f>
        <v>1</v>
      </c>
      <c r="C11" s="199">
        <f>IF(ISBLANK('Forecast &amp; previous data entry'!$AY$15),"",'Criteria Sheet'!$I$71)</f>
        <v>1</v>
      </c>
      <c r="D11" s="199">
        <f>IF(ISBLANK('Forecast &amp; previous data entry'!$AY$15),"",'Forecast &amp; previous data entry'!$E$10)</f>
        <v>0</v>
      </c>
      <c r="E11" s="200" t="str">
        <f>'Forecast &amp; previous data entry'!$AY$15</f>
        <v/>
      </c>
      <c r="F11" s="201">
        <f>'Forecast &amp; previous data entry'!$AY$14</f>
        <v>0</v>
      </c>
      <c r="G11" s="202">
        <f>'Forecast &amp; previous data entry'!$AY$17</f>
        <v>0</v>
      </c>
      <c r="H11" s="201"/>
      <c r="I11" s="203">
        <f>'Forecast &amp; previous data entry'!$AY$18</f>
        <v>0</v>
      </c>
      <c r="J11" s="201"/>
      <c r="K11" s="203">
        <f>'Forecast &amp; previous data entry'!$AY$19</f>
        <v>0</v>
      </c>
      <c r="L11" s="201"/>
      <c r="M11" s="204">
        <f>'Forecast &amp; previous data entry'!$AY$20</f>
        <v>0</v>
      </c>
      <c r="N11" s="205"/>
      <c r="O11" s="199">
        <f>IF(ISBLANK('Forecast &amp; previous data entry'!$AY$29),"",'Criteria Sheet'!$H$69)</f>
        <v>2022</v>
      </c>
      <c r="P11" s="199">
        <f>IF(ISBLANK('Forecast &amp; previous data entry'!$AY$29),"",'Criteria Sheet'!$H$70)</f>
        <v>2</v>
      </c>
      <c r="Q11" s="199">
        <f>IF(ISBLANK('Forecast &amp; previous data entry'!$AY$29),"",'Criteria Sheet'!$H$71)</f>
        <v>4</v>
      </c>
      <c r="R11" s="201" t="str">
        <f>IF(ISBLANK('Forecast &amp; previous data entry'!$AY$31),"",'Forecast &amp; previous data entry'!$E$10)</f>
        <v/>
      </c>
      <c r="S11" s="201" t="str">
        <f>IF(ISBLANK('Forecast &amp; previous data entry'!$AY$31),"",'Forecast &amp; previous data entry'!$AY$15)</f>
        <v/>
      </c>
      <c r="T11" s="201" t="str">
        <f>IF(ISBLANK('Forecast &amp; previous data entry'!$AY$31),"",'Forecast &amp; previous data entry'!$AY$29)</f>
        <v/>
      </c>
      <c r="U11" s="201" t="str">
        <f>IF(ISBLANK('Forecast &amp; previous data entry'!$AY$31),"",'Forecast &amp; previous data entry'!$AY$30)</f>
        <v/>
      </c>
      <c r="V11" s="201"/>
      <c r="W11" s="201" t="str">
        <f>IF(ISBLANK('Forecast &amp; previous data entry'!$AY$31),"",'Forecast &amp; previous data entry'!$BC$51)</f>
        <v/>
      </c>
      <c r="X11" s="201"/>
      <c r="Y11" s="201" t="str">
        <f>IF(ISBLANK('Forecast &amp; previous data entry'!$AY$31),"",'Forecast &amp; previous data entry'!$AY$32)</f>
        <v/>
      </c>
      <c r="Z11" s="201"/>
      <c r="AA11" s="201" t="str">
        <f>IF(ISBLANK('Forecast &amp; previous data entry'!$AY$31),"",'Forecast &amp; previous data entry'!$AY$33)</f>
        <v/>
      </c>
    </row>
    <row r="12" spans="1:27" x14ac:dyDescent="0.3">
      <c r="A12" s="199">
        <f>IF(ISBLANK('Forecast &amp; previous data entry'!$AY$15),"",'Criteria Sheet'!I70)</f>
        <v>1</v>
      </c>
      <c r="B12" s="199">
        <f>IF(ISBLANK('Forecast &amp; previous data entry'!$AY$15),"",'Criteria Sheet'!$I$70)</f>
        <v>1</v>
      </c>
      <c r="C12" s="199">
        <f>IF(ISBLANK('Forecast &amp; previous data entry'!$AY$15),"",'Criteria Sheet'!$I$71)</f>
        <v>1</v>
      </c>
      <c r="D12" s="199">
        <f>IF(ISBLANK('Forecast &amp; previous data entry'!$AY$15),"",'Forecast &amp; previous data entry'!$E$10)</f>
        <v>0</v>
      </c>
      <c r="E12" s="200" t="str">
        <f>'Forecast &amp; previous data entry'!$AY$15</f>
        <v/>
      </c>
      <c r="F12" s="201">
        <f>'Forecast &amp; previous data entry'!$AY$14</f>
        <v>0</v>
      </c>
      <c r="G12" s="202">
        <f>'Forecast &amp; previous data entry'!$AY$17</f>
        <v>0</v>
      </c>
      <c r="H12" s="201"/>
      <c r="I12" s="203">
        <f>'Forecast &amp; previous data entry'!$AY$18</f>
        <v>0</v>
      </c>
      <c r="J12" s="201"/>
      <c r="K12" s="203">
        <f>'Forecast &amp; previous data entry'!$AY$19</f>
        <v>0</v>
      </c>
      <c r="L12" s="201"/>
      <c r="M12" s="204">
        <f>'Forecast &amp; previous data entry'!$AY$20</f>
        <v>0</v>
      </c>
      <c r="N12" s="205"/>
      <c r="O12" s="199">
        <f>IF(ISBLANK('Forecast &amp; previous data entry'!$AY$29),"",'Criteria Sheet'!$H$69)</f>
        <v>2022</v>
      </c>
      <c r="P12" s="199">
        <f>IF(ISBLANK('Forecast &amp; previous data entry'!$AY$29),"",'Criteria Sheet'!$H$70)</f>
        <v>2</v>
      </c>
      <c r="Q12" s="199">
        <f>IF(ISBLANK('Forecast &amp; previous data entry'!$AY$29),"",'Criteria Sheet'!$H$71)</f>
        <v>4</v>
      </c>
      <c r="R12" s="201" t="str">
        <f>IF(ISBLANK('Forecast &amp; previous data entry'!$AY$31),"",'Forecast &amp; previous data entry'!$E$10)</f>
        <v/>
      </c>
      <c r="S12" s="201" t="str">
        <f>IF(ISBLANK('Forecast &amp; previous data entry'!$AY$31),"",'Forecast &amp; previous data entry'!$AS$15)</f>
        <v/>
      </c>
      <c r="T12" s="201" t="str">
        <f>IF(ISBLANK('Forecast &amp; previous data entry'!$AY$31),"",'Forecast &amp; previous data entry'!$AY$29)</f>
        <v/>
      </c>
      <c r="U12" s="201" t="str">
        <f>IF(ISBLANK('Forecast &amp; previous data entry'!$AY$31),"",'Forecast &amp; previous data entry'!$AY$30)</f>
        <v/>
      </c>
      <c r="V12" s="201"/>
      <c r="W12" s="201" t="str">
        <f>IF(ISBLANK('Forecast &amp; previous data entry'!$AY$31),"",'Forecast &amp; previous data entry'!$BC$51)</f>
        <v/>
      </c>
      <c r="X12" s="201"/>
      <c r="Y12" s="201" t="str">
        <f>IF(ISBLANK('Forecast &amp; previous data entry'!$AY$31),"",'Forecast &amp; previous data entry'!$AY$32)</f>
        <v/>
      </c>
      <c r="Z12" s="201"/>
      <c r="AA12" s="201" t="str">
        <f>IF(ISBLANK('Forecast &amp; previous data entry'!$AY$31),"",'Forecast &amp; previous data entry'!$AY$33)</f>
        <v/>
      </c>
    </row>
    <row r="13" spans="1:27" x14ac:dyDescent="0.3">
      <c r="A13" s="199">
        <f>IF(ISBLANK('Forecast &amp; previous data entry'!$BE$15),"",'Criteria Sheet'!I69)</f>
        <v>2023</v>
      </c>
      <c r="B13" s="199">
        <f>IF(ISBLANK('Forecast &amp; previous data entry'!$BE$15),"",'Criteria Sheet'!$I$70)</f>
        <v>1</v>
      </c>
      <c r="C13" s="199">
        <f>IF(ISBLANK('Forecast &amp; previous data entry'!$BE$15),"",'Criteria Sheet'!$I$71)</f>
        <v>1</v>
      </c>
      <c r="D13" s="199">
        <f>IF(ISBLANK('Forecast &amp; previous data entry'!$BE$15),"",'Forecast &amp; previous data entry'!$E$10)</f>
        <v>0</v>
      </c>
      <c r="E13" s="200" t="str">
        <f>'Forecast &amp; previous data entry'!BE$15</f>
        <v/>
      </c>
      <c r="F13" s="201">
        <f>'Forecast &amp; previous data entry'!$BE$14</f>
        <v>0</v>
      </c>
      <c r="G13" s="202">
        <f>'Forecast &amp; previous data entry'!$BE$17</f>
        <v>0</v>
      </c>
      <c r="H13" s="201"/>
      <c r="I13" s="203">
        <f>'Forecast &amp; previous data entry'!$BE$18</f>
        <v>0</v>
      </c>
      <c r="J13" s="201"/>
      <c r="K13" s="203">
        <f>'Forecast &amp; previous data entry'!$BE$19</f>
        <v>0</v>
      </c>
      <c r="L13" s="201"/>
      <c r="M13" s="204">
        <f>'Forecast &amp; previous data entry'!$BE$20</f>
        <v>0</v>
      </c>
      <c r="N13" s="205"/>
      <c r="O13" s="199">
        <f>IF(ISBLANK('Forecast &amp; previous data entry'!$BE$29),"",'Criteria Sheet'!$H$69)</f>
        <v>2022</v>
      </c>
      <c r="P13" s="199">
        <f>IF(ISBLANK('Forecast &amp; previous data entry'!$BE$29),"",'Criteria Sheet'!$H$70)</f>
        <v>2</v>
      </c>
      <c r="Q13" s="199">
        <f>IF(ISBLANK('Forecast &amp; previous data entry'!$BE$29),"",'Criteria Sheet'!$H$71)</f>
        <v>4</v>
      </c>
      <c r="R13" s="201" t="str">
        <f>IF(ISBLANK('Forecast &amp; previous data entry'!$BE$31),"",'Forecast &amp; previous data entry'!$E$10)</f>
        <v/>
      </c>
      <c r="S13" s="201" t="str">
        <f>IF(ISBLANK('Forecast &amp; previous data entry'!$BE$31),"",'Forecast &amp; previous data entry'!$BE$15)</f>
        <v/>
      </c>
      <c r="T13" s="201" t="str">
        <f>IF(ISBLANK('Forecast &amp; previous data entry'!$BE$31),"",'Forecast &amp; previous data entry'!$BE$29)</f>
        <v/>
      </c>
      <c r="U13" s="201" t="str">
        <f>IF(ISBLANK('Forecast &amp; previous data entry'!$BE$31),"",'Forecast &amp; previous data entry'!$BE$30)</f>
        <v/>
      </c>
      <c r="V13" s="201"/>
      <c r="W13" s="201" t="str">
        <f>IF(ISBLANK('Forecast &amp; previous data entry'!$BE$31),"",'Forecast &amp; previous data entry'!$BI$51)</f>
        <v/>
      </c>
      <c r="X13" s="201"/>
      <c r="Y13" s="201" t="str">
        <f>IF(ISBLANK('Forecast &amp; previous data entry'!$BE$31),"",'Forecast &amp; previous data entry'!$BE$32)</f>
        <v/>
      </c>
      <c r="Z13" s="201"/>
      <c r="AA13" s="201" t="str">
        <f>IF(ISBLANK('Forecast &amp; previous data entry'!$BE$31),"",'Forecast &amp; previous data entry'!$BE$33)</f>
        <v/>
      </c>
    </row>
  </sheetData>
  <sheetProtection algorithmName="SHA-512" hashValue="8QM1CGBK59N0Ucf1RYN879NxR4Zz2NJn1QSqZ2fhhDqE9xOQXp2PWjAcNAmL26KXfhkKhKTodreiWhyze0mMNA==" saltValue="RMkqMScpzVvJNHFYxMZWzA==" spinCount="100000" sheet="1" objects="1" scenarios="1"/>
  <mergeCells count="2">
    <mergeCell ref="O1:AA1"/>
    <mergeCell ref="A1:M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A4D6E42097B18489D71A44D970C9163" ma:contentTypeVersion="14" ma:contentTypeDescription="Create a new document." ma:contentTypeScope="" ma:versionID="8577c1be682d1fe3b51c008c40383e86">
  <xsd:schema xmlns:xsd="http://www.w3.org/2001/XMLSchema" xmlns:xs="http://www.w3.org/2001/XMLSchema" xmlns:p="http://schemas.microsoft.com/office/2006/metadata/properties" xmlns:ns2="90fc341b-e6f1-40a7-a83a-bebcc35853d6" xmlns:ns3="30333107-b63a-4cad-864c-1f0737b9b025" targetNamespace="http://schemas.microsoft.com/office/2006/metadata/properties" ma:root="true" ma:fieldsID="15d33cd93f050b58b9053a44b0f2f49a" ns2:_="" ns3:_="">
    <xsd:import namespace="90fc341b-e6f1-40a7-a83a-bebcc35853d6"/>
    <xsd:import namespace="30333107-b63a-4cad-864c-1f0737b9b025"/>
    <xsd:element name="properties">
      <xsd:complexType>
        <xsd:sequence>
          <xsd:element name="documentManagement">
            <xsd:complexType>
              <xsd:all>
                <xsd:element ref="ns2:Category" minOccurs="0"/>
                <xsd:element ref="ns2:Year" minOccurs="0"/>
                <xsd:element ref="ns3:TaxCatchAll" minOccurs="0"/>
                <xsd:element ref="ns2:MediaServiceMetadata" minOccurs="0"/>
                <xsd:element ref="ns2:MediaServiceFastMetadata" minOccurs="0"/>
                <xsd:element ref="ns2:Sub_x002d_category"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fc341b-e6f1-40a7-a83a-bebcc35853d6" elementFormDefault="qualified">
    <xsd:import namespace="http://schemas.microsoft.com/office/2006/documentManagement/types"/>
    <xsd:import namespace="http://schemas.microsoft.com/office/infopath/2007/PartnerControls"/>
    <xsd:element name="Category" ma:index="8" nillable="true" ma:displayName="Category" ma:format="Dropdown" ma:internalName="Category">
      <xsd:simpleType>
        <xsd:restriction base="dms:Choice">
          <xsd:enumeration value="Analysis"/>
          <xsd:enumeration value="Agreements"/>
          <xsd:enumeration value="Data"/>
          <xsd:enumeration value="Dataset"/>
          <xsd:enumeration value="Models"/>
          <xsd:enumeration value="Payments"/>
          <xsd:enumeration value="Presentations"/>
          <xsd:enumeration value="Reports"/>
          <xsd:enumeration value="Reporting Timetable"/>
        </xsd:restriction>
      </xsd:simpleType>
    </xsd:element>
    <xsd:element name="Year" ma:index="9" nillable="true" ma:displayName="Year" ma:internalName="Year">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Sub_x002d_category" ma:index="13" nillable="true" ma:displayName="Sub-category" ma:format="Dropdown" ma:internalName="Sub_x002d_category">
      <xsd:simpleType>
        <xsd:restriction base="dms:Choice">
          <xsd:enumeration value="Address Collection"/>
          <xsd:enumeration value="Capital"/>
          <xsd:enumeration value="Census"/>
          <xsd:enumeration value="Commission"/>
          <xsd:enumeration value="Early Development"/>
          <xsd:enumeration value="Enrolment"/>
          <xsd:enumeration value="Funding"/>
          <xsd:enumeration value="Indices"/>
          <xsd:enumeration value="MySchool"/>
          <xsd:enumeration value="Next Steps"/>
          <xsd:enumeration value="Religion Distribution"/>
          <xsd:enumeration value="Schedule Draft"/>
          <xsd:enumeration value="Student Attendance"/>
          <xsd:enumeration value="Student Background"/>
          <xsd:enumeration value="Student Performance"/>
          <xsd:enumeration value="Template"/>
          <xsd:enumeration value="Workforce"/>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0333107-b63a-4cad-864c-1f0737b9b025"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b59154b3-1351-431a-9539-a1799afe2636}" ma:internalName="TaxCatchAll" ma:showField="CatchAllData" ma:web="30333107-b63a-4cad-864c-1f0737b9b025">
      <xsd:complexType>
        <xsd:complexContent>
          <xsd:extension base="dms:MultiChoiceLookup">
            <xsd:sequence>
              <xsd:element name="Value" type="dms:Lookup" maxOccurs="unbounded" minOccurs="0" nillable="true"/>
            </xsd:sequence>
          </xsd:extension>
        </xsd:complexContent>
      </xsd:complex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ub_x002d_category xmlns="90fc341b-e6f1-40a7-a83a-bebcc35853d6">Template</Sub_x002d_category>
    <Year xmlns="90fc341b-e6f1-40a7-a83a-bebcc35853d6">2022</Year>
    <TaxCatchAll xmlns="30333107-b63a-4cad-864c-1f0737b9b025" xsi:nil="true"/>
    <Category xmlns="90fc341b-e6f1-40a7-a83a-bebcc35853d6">Reporting Timetable</Category>
  </documentManagement>
</p:properties>
</file>

<file path=customXml/itemProps1.xml><?xml version="1.0" encoding="utf-8"?>
<ds:datastoreItem xmlns:ds="http://schemas.openxmlformats.org/officeDocument/2006/customXml" ds:itemID="{24E79411-E40C-4305-94E2-B80EC067E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fc341b-e6f1-40a7-a83a-bebcc35853d6"/>
    <ds:schemaRef ds:uri="30333107-b63a-4cad-864c-1f0737b9b0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44EAB4-C380-47D7-AAC6-7444864B73C2}">
  <ds:schemaRefs>
    <ds:schemaRef ds:uri="http://schemas.microsoft.com/sharepoint/v3/contenttype/forms"/>
  </ds:schemaRefs>
</ds:datastoreItem>
</file>

<file path=customXml/itemProps3.xml><?xml version="1.0" encoding="utf-8"?>
<ds:datastoreItem xmlns:ds="http://schemas.openxmlformats.org/officeDocument/2006/customXml" ds:itemID="{4401659C-8A8B-41CF-8BCA-F9BCCE846F58}">
  <ds:schemaRefs>
    <ds:schemaRef ds:uri="http://schemas.microsoft.com/office/2006/metadata/properties"/>
    <ds:schemaRef ds:uri="http://schemas.microsoft.com/office/infopath/2007/PartnerControls"/>
    <ds:schemaRef ds:uri="90fc341b-e6f1-40a7-a83a-bebcc35853d6"/>
    <ds:schemaRef ds:uri="30333107-b63a-4cad-864c-1f0737b9b02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22</vt:i4>
      </vt:variant>
    </vt:vector>
  </HeadingPairs>
  <TitlesOfParts>
    <vt:vector size="37" baseType="lpstr">
      <vt:lpstr>Instructions</vt:lpstr>
      <vt:lpstr> Instructions Projections</vt:lpstr>
      <vt:lpstr>Previous term Summary</vt:lpstr>
      <vt:lpstr>Kindy data entry</vt:lpstr>
      <vt:lpstr>Stat Dec</vt:lpstr>
      <vt:lpstr>Criteria Sheet</vt:lpstr>
      <vt:lpstr>REF Oath</vt:lpstr>
      <vt:lpstr>Forecast &amp; previous data entry</vt:lpstr>
      <vt:lpstr>Forecast and Previous Summary</vt:lpstr>
      <vt:lpstr>Stat Dec (Forecast collection)</vt:lpstr>
      <vt:lpstr>Kindergaten list</vt:lpstr>
      <vt:lpstr>Page1_1</vt:lpstr>
      <vt:lpstr>Individual Kindergarten</vt:lpstr>
      <vt:lpstr>Stat Dec (individual Kindys)</vt:lpstr>
      <vt:lpstr>Single Kindy Summary</vt:lpstr>
      <vt:lpstr>Authority</vt:lpstr>
      <vt:lpstr>Authority_selection</vt:lpstr>
      <vt:lpstr>Authority_selection1</vt:lpstr>
      <vt:lpstr>Brisbane</vt:lpstr>
      <vt:lpstr>Cairns</vt:lpstr>
      <vt:lpstr>Canossa_Kindergarten</vt:lpstr>
      <vt:lpstr>Dioceses</vt:lpstr>
      <vt:lpstr>DrpDown_Triplets</vt:lpstr>
      <vt:lpstr>DrpDownYesNo</vt:lpstr>
      <vt:lpstr>'Stat Dec'!Print_Area</vt:lpstr>
      <vt:lpstr>'Stat Dec (Forecast collection)'!Print_Area</vt:lpstr>
      <vt:lpstr>'Stat Dec (individual Kindys)'!Print_Area</vt:lpstr>
      <vt:lpstr>Rockhampton</vt:lpstr>
      <vt:lpstr>Semester_selected</vt:lpstr>
      <vt:lpstr>Semester_selected2</vt:lpstr>
      <vt:lpstr>Semester_selection</vt:lpstr>
      <vt:lpstr>Semester1</vt:lpstr>
      <vt:lpstr>Semester2</vt:lpstr>
      <vt:lpstr>Toowoomba</vt:lpstr>
      <vt:lpstr>Townsville</vt:lpstr>
      <vt:lpstr>Unit_selection</vt:lpstr>
      <vt:lpstr>Year_Selected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Terry Leavy</dc:creator>
  <cp:keywords/>
  <dc:description/>
  <cp:lastModifiedBy>Allira Wiggins</cp:lastModifiedBy>
  <cp:revision/>
  <dcterms:created xsi:type="dcterms:W3CDTF">2012-02-02T20:08:53Z</dcterms:created>
  <dcterms:modified xsi:type="dcterms:W3CDTF">2022-10-19T21:44:04Z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uthorIds_UIVersion_2560">
    <vt:lpwstr>4</vt:lpwstr>
  </property>
  <property fmtid="{D5CDD505-2E9C-101B-9397-08002B2CF9AE}" pid="3" name="AuthorIds_UIVersion_3072">
    <vt:lpwstr>4</vt:lpwstr>
  </property>
  <property fmtid="{D5CDD505-2E9C-101B-9397-08002B2CF9AE}" pid="4" name="AuthorIds_UIVersion_3584">
    <vt:lpwstr>4</vt:lpwstr>
  </property>
  <property fmtid="{D5CDD505-2E9C-101B-9397-08002B2CF9AE}" pid="5" name="ContentTypeId">
    <vt:lpwstr>0x010100CA4D6E42097B18489D71A44D970C9163</vt:lpwstr>
  </property>
  <property fmtid="{D5CDD505-2E9C-101B-9397-08002B2CF9AE}" pid="6" name="ComplianceAssetId">
    <vt:lpwstr/>
  </property>
  <property fmtid="{D5CDD505-2E9C-101B-9397-08002B2CF9AE}" pid="7" name="AuthorIds_UIVersion_5120">
    <vt:lpwstr>4</vt:lpwstr>
  </property>
  <property fmtid="{D5CDD505-2E9C-101B-9397-08002B2CF9AE}" pid="8" name="AuthorIds_UIVersion_4608">
    <vt:lpwstr>11,4</vt:lpwstr>
  </property>
  <property fmtid="{D5CDD505-2E9C-101B-9397-08002B2CF9AE}" pid="9" name="AuthorIds_UIVersion_1536">
    <vt:lpwstr>4</vt:lpwstr>
  </property>
  <property fmtid="{D5CDD505-2E9C-101B-9397-08002B2CF9AE}" pid="10" name="AuthorIds_UIVersion_5632">
    <vt:lpwstr>4</vt:lpwstr>
  </property>
</Properties>
</file>